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NZCCR\Incidence &amp; Survival 2000-2020\"/>
    </mc:Choice>
  </mc:AlternateContent>
  <bookViews>
    <workbookView xWindow="0" yWindow="0" windowWidth="15530" windowHeight="6180"/>
  </bookViews>
  <sheets>
    <sheet name="Incidence summary" sheetId="6" r:id="rId1"/>
    <sheet name="ICCC-3 Main Incidence" sheetId="3" r:id="rId2"/>
    <sheet name="ICCC-3 Sub-group Incidence" sheetId="5" r:id="rId3"/>
    <sheet name="ASR Age Year" sheetId="8" r:id="rId4"/>
  </sheets>
  <calcPr calcId="162913"/>
</workbook>
</file>

<file path=xl/calcChain.xml><?xml version="1.0" encoding="utf-8"?>
<calcChain xmlns="http://schemas.openxmlformats.org/spreadsheetml/2006/main">
  <c r="P50" i="5" l="1"/>
  <c r="O50" i="5"/>
  <c r="X13" i="5" l="1"/>
  <c r="X14" i="5"/>
  <c r="X15" i="5"/>
  <c r="AA13" i="5"/>
  <c r="AA14" i="5"/>
  <c r="AA15" i="5"/>
  <c r="AB14" i="5"/>
  <c r="AB13" i="5"/>
  <c r="Y14" i="5"/>
  <c r="Y13" i="5"/>
  <c r="I13" i="5"/>
  <c r="I14" i="5"/>
  <c r="O13" i="5"/>
  <c r="U13" i="5"/>
  <c r="U14" i="5"/>
  <c r="U15" i="5"/>
  <c r="V14" i="5"/>
  <c r="V13" i="5"/>
  <c r="S14" i="5"/>
  <c r="S13" i="5"/>
  <c r="P14" i="5"/>
  <c r="P13" i="5"/>
  <c r="M14" i="5"/>
  <c r="M13" i="5"/>
  <c r="J14" i="5"/>
  <c r="J13" i="5"/>
  <c r="E21" i="5"/>
  <c r="F21" i="5"/>
  <c r="G21" i="5"/>
  <c r="AB45" i="5"/>
  <c r="AB44" i="5"/>
  <c r="Y45" i="5"/>
  <c r="Y44" i="5"/>
  <c r="V45" i="5"/>
  <c r="V44" i="5"/>
  <c r="S45" i="5"/>
  <c r="S44" i="5"/>
  <c r="P45" i="5"/>
  <c r="P44" i="5"/>
  <c r="J50" i="5"/>
  <c r="I50" i="5"/>
  <c r="M45" i="5"/>
  <c r="M44" i="5"/>
  <c r="J45" i="5"/>
  <c r="J44" i="5"/>
  <c r="AA44" i="5"/>
  <c r="X44" i="5"/>
  <c r="U44" i="5"/>
  <c r="R44" i="5"/>
  <c r="O44" i="5"/>
  <c r="L44" i="5"/>
  <c r="I44" i="5"/>
  <c r="AA45" i="5"/>
  <c r="X45" i="5"/>
  <c r="U45" i="5"/>
  <c r="R45" i="5"/>
  <c r="O45" i="5"/>
  <c r="L45" i="5"/>
  <c r="I45" i="5"/>
  <c r="AB33" i="5"/>
  <c r="G13" i="5"/>
  <c r="G14" i="5"/>
  <c r="F13" i="5"/>
  <c r="F14" i="5"/>
  <c r="E13" i="5"/>
  <c r="E14" i="5"/>
  <c r="E28" i="5"/>
  <c r="F28" i="5"/>
  <c r="G28" i="5"/>
  <c r="AB52" i="5" l="1"/>
  <c r="AB51" i="5"/>
  <c r="Y52" i="5"/>
  <c r="Y51" i="5"/>
  <c r="V52" i="5"/>
  <c r="V51" i="5"/>
  <c r="S52" i="5"/>
  <c r="S51" i="5"/>
  <c r="P52" i="5"/>
  <c r="P51" i="5"/>
  <c r="M52" i="5"/>
  <c r="M51" i="5"/>
  <c r="J52" i="5"/>
  <c r="J51" i="5"/>
  <c r="I51" i="5"/>
  <c r="L51" i="5"/>
  <c r="O51" i="5"/>
  <c r="R51" i="5"/>
  <c r="U51" i="5"/>
  <c r="X51" i="5"/>
  <c r="AA51" i="5"/>
  <c r="I52" i="5"/>
  <c r="L52" i="5"/>
  <c r="O52" i="5"/>
  <c r="R52" i="5"/>
  <c r="U52" i="5"/>
  <c r="X52" i="5"/>
  <c r="AA52" i="5"/>
  <c r="G36" i="5"/>
  <c r="G35" i="5"/>
  <c r="I34" i="5"/>
  <c r="J34" i="5"/>
  <c r="J33" i="5" l="1"/>
  <c r="AA33" i="5"/>
  <c r="X33" i="5"/>
  <c r="U33" i="5"/>
  <c r="R33" i="5"/>
  <c r="I33" i="5"/>
  <c r="G33" i="5"/>
  <c r="F33" i="5"/>
  <c r="E33" i="5"/>
  <c r="AA12" i="5"/>
  <c r="AA16" i="5"/>
  <c r="AA17" i="5"/>
  <c r="AA18" i="5"/>
  <c r="AA19" i="5"/>
  <c r="AA20" i="5"/>
  <c r="AA23" i="5"/>
  <c r="AA24" i="5"/>
  <c r="AA25" i="5"/>
  <c r="AA26" i="5"/>
  <c r="AA27" i="5"/>
  <c r="AA28" i="5"/>
  <c r="AA29" i="5"/>
  <c r="AA30" i="5"/>
  <c r="AA34" i="5"/>
  <c r="AA35" i="5"/>
  <c r="AA36" i="5"/>
  <c r="AA37" i="5"/>
  <c r="AA38" i="5"/>
  <c r="AA41" i="5"/>
  <c r="AA42" i="5"/>
  <c r="AA43" i="5"/>
  <c r="AA46" i="5"/>
  <c r="AA47" i="5"/>
  <c r="AA48" i="5"/>
  <c r="AA49" i="5"/>
  <c r="AA53" i="5"/>
  <c r="AA54" i="5"/>
  <c r="AA55" i="5"/>
  <c r="AA56" i="5"/>
  <c r="AA57" i="5"/>
  <c r="AA58" i="5"/>
  <c r="AA59" i="5"/>
  <c r="AA60" i="5"/>
  <c r="AA61" i="5"/>
  <c r="AA62" i="5"/>
  <c r="AA63" i="5"/>
  <c r="AA65" i="5"/>
  <c r="AA68" i="5"/>
  <c r="AA11" i="5"/>
  <c r="AB11" i="5"/>
  <c r="AB68" i="5"/>
  <c r="AB65" i="5"/>
  <c r="AB63" i="5"/>
  <c r="AB62" i="5"/>
  <c r="AB61" i="5"/>
  <c r="AB60" i="5"/>
  <c r="AB58" i="5"/>
  <c r="AB57" i="5"/>
  <c r="AB56" i="5"/>
  <c r="AB55" i="5"/>
  <c r="AB54" i="5"/>
  <c r="AB49" i="5"/>
  <c r="AB48" i="5"/>
  <c r="AB46" i="5"/>
  <c r="AB43" i="5"/>
  <c r="AB42" i="5"/>
  <c r="AB38" i="5"/>
  <c r="AB36" i="5"/>
  <c r="AB35" i="5"/>
  <c r="AB30" i="5"/>
  <c r="AB28" i="5"/>
  <c r="AB27" i="5"/>
  <c r="AB26" i="5"/>
  <c r="AB25" i="5"/>
  <c r="AB24" i="5"/>
  <c r="AB23" i="5"/>
  <c r="AB20" i="5"/>
  <c r="AB19" i="5"/>
  <c r="AB18" i="5"/>
  <c r="AB17" i="5"/>
  <c r="AB12" i="5"/>
  <c r="Y68" i="5"/>
  <c r="Y65" i="5"/>
  <c r="Y63" i="5"/>
  <c r="Y62" i="5"/>
  <c r="Y61" i="5"/>
  <c r="Y60" i="5"/>
  <c r="Y58" i="5"/>
  <c r="Y57" i="5"/>
  <c r="Y56" i="5"/>
  <c r="Y55" i="5"/>
  <c r="Y54" i="5"/>
  <c r="Y49" i="5"/>
  <c r="Y48" i="5"/>
  <c r="Y46" i="5"/>
  <c r="Y43" i="5"/>
  <c r="Y42" i="5"/>
  <c r="Y38" i="5"/>
  <c r="Y36" i="5"/>
  <c r="Y35" i="5"/>
  <c r="Y30" i="5"/>
  <c r="Y28" i="5"/>
  <c r="Y27" i="5"/>
  <c r="Y26" i="5"/>
  <c r="Y25" i="5"/>
  <c r="Y24" i="5"/>
  <c r="Y23" i="5"/>
  <c r="Y20" i="5"/>
  <c r="Y19" i="5"/>
  <c r="Y18" i="5"/>
  <c r="Y17" i="5"/>
  <c r="Y12" i="5"/>
  <c r="Y11" i="5"/>
  <c r="X12" i="5"/>
  <c r="X16" i="5"/>
  <c r="X17" i="5"/>
  <c r="X18" i="5"/>
  <c r="X19" i="5"/>
  <c r="X20" i="5"/>
  <c r="X23" i="5"/>
  <c r="X24" i="5"/>
  <c r="X25" i="5"/>
  <c r="X26" i="5"/>
  <c r="X27" i="5"/>
  <c r="X28" i="5"/>
  <c r="X29" i="5"/>
  <c r="X30" i="5"/>
  <c r="X34" i="5"/>
  <c r="X35" i="5"/>
  <c r="X36" i="5"/>
  <c r="X37" i="5"/>
  <c r="X38" i="5"/>
  <c r="X41" i="5"/>
  <c r="X42" i="5"/>
  <c r="X46" i="5"/>
  <c r="X47" i="5"/>
  <c r="X48" i="5"/>
  <c r="X49" i="5"/>
  <c r="X53" i="5"/>
  <c r="X54" i="5"/>
  <c r="X55" i="5"/>
  <c r="X56" i="5"/>
  <c r="X57" i="5"/>
  <c r="X58" i="5"/>
  <c r="X59" i="5"/>
  <c r="X60" i="5"/>
  <c r="X61" i="5"/>
  <c r="X62" i="5"/>
  <c r="X63" i="5"/>
  <c r="X65" i="5"/>
  <c r="X68" i="5"/>
  <c r="X11" i="5"/>
  <c r="S20" i="5"/>
  <c r="R17" i="5"/>
  <c r="R18" i="5"/>
  <c r="R19" i="5"/>
  <c r="R20" i="5"/>
  <c r="U12" i="5"/>
  <c r="U17" i="5"/>
  <c r="U18" i="5"/>
  <c r="U19" i="5"/>
  <c r="U20" i="5"/>
  <c r="U23" i="5"/>
  <c r="U24" i="5"/>
  <c r="U25" i="5"/>
  <c r="U26" i="5"/>
  <c r="U27" i="5"/>
  <c r="U28" i="5"/>
  <c r="U30" i="5"/>
  <c r="U35" i="5"/>
  <c r="U36" i="5"/>
  <c r="U38" i="5"/>
  <c r="U42" i="5"/>
  <c r="U43" i="5"/>
  <c r="U46" i="5"/>
  <c r="U48" i="5"/>
  <c r="U49" i="5"/>
  <c r="U54" i="5"/>
  <c r="U55" i="5"/>
  <c r="U56" i="5"/>
  <c r="U57" i="5"/>
  <c r="U58" i="5"/>
  <c r="U60" i="5"/>
  <c r="U61" i="5"/>
  <c r="U62" i="5"/>
  <c r="U63" i="5"/>
  <c r="U65" i="5"/>
  <c r="U68" i="5"/>
  <c r="U11" i="5"/>
  <c r="V68" i="5"/>
  <c r="V65" i="5"/>
  <c r="V63" i="5"/>
  <c r="V62" i="5"/>
  <c r="V61" i="5"/>
  <c r="V60" i="5"/>
  <c r="V58" i="5"/>
  <c r="V57" i="5"/>
  <c r="V56" i="5"/>
  <c r="V55" i="5"/>
  <c r="V54" i="5"/>
  <c r="V49" i="5"/>
  <c r="V48" i="5"/>
  <c r="V46" i="5"/>
  <c r="V43" i="5"/>
  <c r="V42" i="5"/>
  <c r="V38" i="5"/>
  <c r="V36" i="5"/>
  <c r="V35" i="5"/>
  <c r="V30" i="5"/>
  <c r="V28" i="5"/>
  <c r="V27" i="5"/>
  <c r="V26" i="5"/>
  <c r="V25" i="5"/>
  <c r="V24" i="5"/>
  <c r="V23" i="5"/>
  <c r="V20" i="5"/>
  <c r="V19" i="5"/>
  <c r="V18" i="5"/>
  <c r="V17" i="5"/>
  <c r="V12" i="5"/>
  <c r="V11" i="5"/>
  <c r="S68" i="5"/>
  <c r="S65" i="5"/>
  <c r="S63" i="5"/>
  <c r="S62" i="5"/>
  <c r="S61" i="5"/>
  <c r="S60" i="5"/>
  <c r="S58" i="5"/>
  <c r="S57" i="5"/>
  <c r="S56" i="5"/>
  <c r="S55" i="5"/>
  <c r="S54" i="5"/>
  <c r="S49" i="5"/>
  <c r="S48" i="5"/>
  <c r="S46" i="5"/>
  <c r="S43" i="5"/>
  <c r="S42" i="5"/>
  <c r="S38" i="5"/>
  <c r="S36" i="5"/>
  <c r="S35" i="5"/>
  <c r="S30" i="5"/>
  <c r="S28" i="5"/>
  <c r="S27" i="5"/>
  <c r="S26" i="5"/>
  <c r="S25" i="5"/>
  <c r="S24" i="5"/>
  <c r="S23" i="5"/>
  <c r="S19" i="5"/>
  <c r="S18" i="5"/>
  <c r="S17" i="5"/>
  <c r="S12" i="5"/>
  <c r="S11" i="5"/>
  <c r="R12" i="5"/>
  <c r="R23" i="5"/>
  <c r="R24" i="5"/>
  <c r="R25" i="5"/>
  <c r="R26" i="5"/>
  <c r="R27" i="5"/>
  <c r="R28" i="5"/>
  <c r="R30" i="5"/>
  <c r="R35" i="5"/>
  <c r="R36" i="5"/>
  <c r="R38" i="5"/>
  <c r="R42" i="5"/>
  <c r="R43" i="5"/>
  <c r="R46" i="5"/>
  <c r="R48" i="5"/>
  <c r="R49" i="5"/>
  <c r="R54" i="5"/>
  <c r="R55" i="5"/>
  <c r="R56" i="5"/>
  <c r="R57" i="5"/>
  <c r="R58" i="5"/>
  <c r="R60" i="5"/>
  <c r="R61" i="5"/>
  <c r="R62" i="5"/>
  <c r="R63" i="5"/>
  <c r="R65" i="5"/>
  <c r="R68" i="5"/>
  <c r="R11" i="5"/>
  <c r="O12" i="5"/>
  <c r="O17" i="5"/>
  <c r="O18" i="5"/>
  <c r="O19" i="5"/>
  <c r="O20" i="5"/>
  <c r="O23" i="5"/>
  <c r="O24" i="5"/>
  <c r="O25" i="5"/>
  <c r="O26" i="5"/>
  <c r="O27" i="5"/>
  <c r="O28" i="5"/>
  <c r="O30" i="5"/>
  <c r="O35" i="5"/>
  <c r="O36" i="5"/>
  <c r="O38" i="5"/>
  <c r="O42" i="5"/>
  <c r="O43" i="5"/>
  <c r="O46" i="5"/>
  <c r="O48" i="5"/>
  <c r="O49" i="5"/>
  <c r="O54" i="5"/>
  <c r="O55" i="5"/>
  <c r="O56" i="5"/>
  <c r="O57" i="5"/>
  <c r="O58" i="5"/>
  <c r="O60" i="5"/>
  <c r="O61" i="5"/>
  <c r="O62" i="5"/>
  <c r="O63" i="5"/>
  <c r="O65" i="5"/>
  <c r="O68" i="5"/>
  <c r="O11" i="5"/>
  <c r="P11" i="5"/>
  <c r="P68" i="5"/>
  <c r="P65" i="5"/>
  <c r="P63" i="5"/>
  <c r="P62" i="5"/>
  <c r="P61" i="5"/>
  <c r="P60" i="5"/>
  <c r="P58" i="5"/>
  <c r="P57" i="5"/>
  <c r="P56" i="5"/>
  <c r="P55" i="5"/>
  <c r="P54" i="5"/>
  <c r="P49" i="5"/>
  <c r="P48" i="5"/>
  <c r="P46" i="5"/>
  <c r="P43" i="5"/>
  <c r="P42" i="5"/>
  <c r="P38" i="5"/>
  <c r="P36" i="5"/>
  <c r="P35" i="5"/>
  <c r="P30" i="5"/>
  <c r="P28" i="5"/>
  <c r="P27" i="5"/>
  <c r="P26" i="5"/>
  <c r="P25" i="5"/>
  <c r="P24" i="5"/>
  <c r="P23" i="5"/>
  <c r="P20" i="5"/>
  <c r="P19" i="5"/>
  <c r="P18" i="5"/>
  <c r="P17" i="5"/>
  <c r="P12" i="5"/>
  <c r="M11" i="5"/>
  <c r="M68" i="5"/>
  <c r="M65" i="5"/>
  <c r="M63" i="5"/>
  <c r="M62" i="5"/>
  <c r="M61" i="5"/>
  <c r="M60" i="5"/>
  <c r="M58" i="5"/>
  <c r="M57" i="5"/>
  <c r="M56" i="5"/>
  <c r="M55" i="5"/>
  <c r="M54" i="5"/>
  <c r="M49" i="5"/>
  <c r="M48" i="5"/>
  <c r="M46" i="5"/>
  <c r="M43" i="5"/>
  <c r="M42" i="5"/>
  <c r="M38" i="5"/>
  <c r="M36" i="5"/>
  <c r="M35" i="5"/>
  <c r="M30" i="5"/>
  <c r="M28" i="5"/>
  <c r="M27" i="5"/>
  <c r="M26" i="5"/>
  <c r="M25" i="5"/>
  <c r="M24" i="5"/>
  <c r="M23" i="5"/>
  <c r="M20" i="5"/>
  <c r="M19" i="5"/>
  <c r="M18" i="5"/>
  <c r="M17" i="5"/>
  <c r="M12" i="5"/>
  <c r="L12" i="5"/>
  <c r="L17" i="5"/>
  <c r="L18" i="5"/>
  <c r="L19" i="5"/>
  <c r="L20" i="5"/>
  <c r="L23" i="5"/>
  <c r="L24" i="5"/>
  <c r="L25" i="5"/>
  <c r="L26" i="5"/>
  <c r="L27" i="5"/>
  <c r="L28" i="5"/>
  <c r="L30" i="5"/>
  <c r="L35" i="5"/>
  <c r="L36" i="5"/>
  <c r="L38" i="5"/>
  <c r="L42" i="5"/>
  <c r="L43" i="5"/>
  <c r="L46" i="5"/>
  <c r="L48" i="5"/>
  <c r="L49" i="5"/>
  <c r="L54" i="5"/>
  <c r="L55" i="5"/>
  <c r="L56" i="5"/>
  <c r="L57" i="5"/>
  <c r="L58" i="5"/>
  <c r="L60" i="5"/>
  <c r="L61" i="5"/>
  <c r="L62" i="5"/>
  <c r="L63" i="5"/>
  <c r="L65" i="5"/>
  <c r="L68" i="5"/>
  <c r="L11" i="5"/>
  <c r="J18" i="5"/>
  <c r="J68" i="5"/>
  <c r="J65" i="5"/>
  <c r="J64" i="5"/>
  <c r="J63" i="5"/>
  <c r="J62" i="5"/>
  <c r="J61" i="5"/>
  <c r="J60" i="5"/>
  <c r="J58" i="5"/>
  <c r="J57" i="5"/>
  <c r="J56" i="5"/>
  <c r="J55" i="5"/>
  <c r="J54" i="5"/>
  <c r="J53" i="5"/>
  <c r="J49" i="5"/>
  <c r="J48" i="5"/>
  <c r="J47" i="5"/>
  <c r="J46" i="5"/>
  <c r="J43" i="5"/>
  <c r="J42" i="5"/>
  <c r="J41" i="5"/>
  <c r="J38" i="5"/>
  <c r="J37" i="5"/>
  <c r="J36" i="5"/>
  <c r="J35" i="5"/>
  <c r="J30" i="5"/>
  <c r="J28" i="5"/>
  <c r="J27" i="5"/>
  <c r="J26" i="5"/>
  <c r="J25" i="5"/>
  <c r="J24" i="5"/>
  <c r="J23" i="5"/>
  <c r="J20" i="5"/>
  <c r="J19" i="5"/>
  <c r="J17" i="5"/>
  <c r="J12" i="5"/>
  <c r="J11" i="5"/>
  <c r="I12" i="5"/>
  <c r="I17" i="5"/>
  <c r="I18" i="5"/>
  <c r="I19" i="5"/>
  <c r="I20" i="5"/>
  <c r="I23" i="5"/>
  <c r="I24" i="5"/>
  <c r="I25" i="5"/>
  <c r="I26" i="5"/>
  <c r="I27" i="5"/>
  <c r="I28" i="5"/>
  <c r="I30" i="5"/>
  <c r="I35" i="5"/>
  <c r="I36" i="5"/>
  <c r="I37" i="5"/>
  <c r="I38" i="5"/>
  <c r="I41" i="5"/>
  <c r="I42" i="5"/>
  <c r="I43" i="5"/>
  <c r="I46" i="5"/>
  <c r="I47" i="5"/>
  <c r="I48" i="5"/>
  <c r="I49" i="5"/>
  <c r="I53" i="5"/>
  <c r="I54" i="5"/>
  <c r="I55" i="5"/>
  <c r="I56" i="5"/>
  <c r="I57" i="5"/>
  <c r="I58" i="5"/>
  <c r="I60" i="5"/>
  <c r="I61" i="5"/>
  <c r="I62" i="5"/>
  <c r="I63" i="5"/>
  <c r="I64" i="5"/>
  <c r="I65" i="5"/>
  <c r="I68" i="5"/>
  <c r="I11" i="5"/>
  <c r="E17" i="6" l="1"/>
  <c r="E11" i="6"/>
  <c r="E12" i="6"/>
  <c r="E13" i="6"/>
  <c r="E15" i="6"/>
  <c r="E16" i="6"/>
  <c r="E9" i="6"/>
  <c r="E8" i="6"/>
  <c r="K23" i="8" l="1"/>
  <c r="K24" i="8"/>
  <c r="K25" i="8"/>
  <c r="K26" i="8"/>
  <c r="K22" i="8"/>
  <c r="H23" i="8"/>
  <c r="H24" i="8"/>
  <c r="H25" i="8"/>
  <c r="H26" i="8"/>
  <c r="H22" i="8"/>
  <c r="E23" i="8"/>
  <c r="E24" i="8"/>
  <c r="E25" i="8"/>
  <c r="E26" i="8"/>
  <c r="E22" i="8"/>
  <c r="Z8" i="3" l="1"/>
  <c r="Y10" i="3"/>
  <c r="Y11" i="3"/>
  <c r="Y12" i="3"/>
  <c r="Y13" i="3"/>
  <c r="Y14" i="3"/>
  <c r="Y15" i="3"/>
  <c r="Y16" i="3"/>
  <c r="Y17" i="3"/>
  <c r="Y18" i="3"/>
  <c r="Y19" i="3"/>
  <c r="Y20" i="3"/>
  <c r="Y9" i="3"/>
  <c r="Y8" i="3"/>
  <c r="V10" i="3"/>
  <c r="V11" i="3"/>
  <c r="V12" i="3"/>
  <c r="V13" i="3"/>
  <c r="V14" i="3"/>
  <c r="V15" i="3"/>
  <c r="V16" i="3"/>
  <c r="V17" i="3"/>
  <c r="V18" i="3"/>
  <c r="V19" i="3"/>
  <c r="V20" i="3"/>
  <c r="V9" i="3"/>
  <c r="V8" i="3"/>
  <c r="S9" i="3"/>
  <c r="S10" i="3"/>
  <c r="S11" i="3"/>
  <c r="S12" i="3"/>
  <c r="S13" i="3"/>
  <c r="S14" i="3"/>
  <c r="S15" i="3"/>
  <c r="S16" i="3"/>
  <c r="S17" i="3"/>
  <c r="S18" i="3"/>
  <c r="S19" i="3"/>
  <c r="S20" i="3"/>
  <c r="S8" i="3"/>
  <c r="P9" i="3"/>
  <c r="P10" i="3"/>
  <c r="P11" i="3"/>
  <c r="P12" i="3"/>
  <c r="P13" i="3"/>
  <c r="P14" i="3"/>
  <c r="P15" i="3"/>
  <c r="P16" i="3"/>
  <c r="P17" i="3"/>
  <c r="P18" i="3"/>
  <c r="P19" i="3"/>
  <c r="P20" i="3"/>
  <c r="P8" i="3"/>
  <c r="M9" i="3"/>
  <c r="M10" i="3"/>
  <c r="M11" i="3"/>
  <c r="M12" i="3"/>
  <c r="M13" i="3"/>
  <c r="M14" i="3"/>
  <c r="M15" i="3"/>
  <c r="M16" i="3"/>
  <c r="M17" i="3"/>
  <c r="M18" i="3"/>
  <c r="M19" i="3"/>
  <c r="M20" i="3"/>
  <c r="M8" i="3"/>
  <c r="J9" i="3"/>
  <c r="J10" i="3"/>
  <c r="J11" i="3"/>
  <c r="J12" i="3"/>
  <c r="J13" i="3"/>
  <c r="J14" i="3"/>
  <c r="J15" i="3"/>
  <c r="J16" i="3"/>
  <c r="J17" i="3"/>
  <c r="J18" i="3"/>
  <c r="J19" i="3"/>
  <c r="J20" i="3"/>
  <c r="J8" i="3"/>
  <c r="G61" i="5"/>
  <c r="G62" i="5"/>
  <c r="G63" i="5"/>
  <c r="G64" i="5"/>
  <c r="G65" i="5"/>
  <c r="G60" i="5"/>
  <c r="G55" i="5"/>
  <c r="G56" i="5"/>
  <c r="G57" i="5"/>
  <c r="G58" i="5"/>
  <c r="G54" i="5"/>
  <c r="G49" i="5"/>
  <c r="G51" i="5"/>
  <c r="G52" i="5"/>
  <c r="G48" i="5"/>
  <c r="G43" i="5"/>
  <c r="G44" i="5"/>
  <c r="G45" i="5"/>
  <c r="G46" i="5"/>
  <c r="G42" i="5"/>
  <c r="G38" i="5"/>
  <c r="G30" i="5"/>
  <c r="G24" i="5"/>
  <c r="G25" i="5"/>
  <c r="G26" i="5"/>
  <c r="G27" i="5"/>
  <c r="G23" i="5"/>
  <c r="G18" i="5"/>
  <c r="G19" i="5"/>
  <c r="G20" i="5"/>
  <c r="G17" i="5"/>
  <c r="G12" i="5"/>
  <c r="G11" i="5"/>
  <c r="F11" i="5"/>
  <c r="F12" i="5"/>
  <c r="F17" i="5"/>
  <c r="F18" i="5"/>
  <c r="F19" i="5"/>
  <c r="F20" i="5"/>
  <c r="F23" i="5"/>
  <c r="F24" i="5"/>
  <c r="F25" i="5"/>
  <c r="F26" i="5"/>
  <c r="F27" i="5"/>
  <c r="F30" i="5"/>
  <c r="F31" i="5"/>
  <c r="F35" i="5"/>
  <c r="F36" i="5"/>
  <c r="F38" i="5"/>
  <c r="F39" i="5"/>
  <c r="F40" i="5"/>
  <c r="F42" i="5"/>
  <c r="F43" i="5"/>
  <c r="F44" i="5"/>
  <c r="F45" i="5"/>
  <c r="F46" i="5"/>
  <c r="F48" i="5"/>
  <c r="F49" i="5"/>
  <c r="F51" i="5"/>
  <c r="F52" i="5"/>
  <c r="F54" i="5"/>
  <c r="F55" i="5"/>
  <c r="F56" i="5"/>
  <c r="F57" i="5"/>
  <c r="F58" i="5"/>
  <c r="F60" i="5"/>
  <c r="F61" i="5"/>
  <c r="F62" i="5"/>
  <c r="F63" i="5"/>
  <c r="F64" i="5"/>
  <c r="F65" i="5"/>
  <c r="F67" i="5"/>
  <c r="F68" i="5"/>
  <c r="E11" i="5"/>
  <c r="E12" i="5"/>
  <c r="E17" i="5"/>
  <c r="E18" i="5"/>
  <c r="E19" i="5"/>
  <c r="E20" i="5"/>
  <c r="E23" i="5"/>
  <c r="E24" i="5"/>
  <c r="E25" i="5"/>
  <c r="E26" i="5"/>
  <c r="E27" i="5"/>
  <c r="E30" i="5"/>
  <c r="E31" i="5"/>
  <c r="E35" i="5"/>
  <c r="E36" i="5"/>
  <c r="E38" i="5"/>
  <c r="E39" i="5"/>
  <c r="E40" i="5"/>
  <c r="E42" i="5"/>
  <c r="E43" i="5"/>
  <c r="E44" i="5"/>
  <c r="E45" i="5"/>
  <c r="E46" i="5"/>
  <c r="E48" i="5"/>
  <c r="E49" i="5"/>
  <c r="E51" i="5"/>
  <c r="E52" i="5"/>
  <c r="E54" i="5"/>
  <c r="E55" i="5"/>
  <c r="E56" i="5"/>
  <c r="E57" i="5"/>
  <c r="E58" i="5"/>
  <c r="E60" i="5"/>
  <c r="E61" i="5"/>
  <c r="E62" i="5"/>
  <c r="E63" i="5"/>
  <c r="E64" i="5"/>
  <c r="E65" i="5"/>
  <c r="E67" i="5"/>
  <c r="E68" i="5"/>
  <c r="Z20" i="3"/>
  <c r="Z19" i="3"/>
  <c r="Z18" i="3"/>
  <c r="Z17" i="3"/>
  <c r="Z16" i="3"/>
  <c r="Z15" i="3"/>
  <c r="Z14" i="3"/>
  <c r="Z13" i="3"/>
  <c r="Z12" i="3"/>
  <c r="Z11" i="3"/>
  <c r="Z10" i="3"/>
  <c r="Z9" i="3"/>
  <c r="AA20" i="3"/>
  <c r="AB20" i="3" s="1"/>
  <c r="AA19" i="3"/>
  <c r="AB19" i="3" s="1"/>
  <c r="AA18" i="3"/>
  <c r="AA17" i="3"/>
  <c r="AA16" i="3"/>
  <c r="AB16" i="3" s="1"/>
  <c r="AA15" i="3"/>
  <c r="AA14" i="3"/>
  <c r="AA13" i="3"/>
  <c r="AA12" i="3"/>
  <c r="AA11" i="3"/>
  <c r="AA10" i="3"/>
  <c r="AA9" i="3"/>
  <c r="AA8" i="3"/>
  <c r="AC8" i="3" s="1"/>
  <c r="W20" i="3"/>
  <c r="W19" i="3"/>
  <c r="W18" i="3"/>
  <c r="W17" i="3"/>
  <c r="W16" i="3"/>
  <c r="W15" i="3"/>
  <c r="W14" i="3"/>
  <c r="W13" i="3"/>
  <c r="W12" i="3"/>
  <c r="W11" i="3"/>
  <c r="W10" i="3"/>
  <c r="W9" i="3"/>
  <c r="T20" i="3"/>
  <c r="T19" i="3"/>
  <c r="T18" i="3"/>
  <c r="T17" i="3"/>
  <c r="T16" i="3"/>
  <c r="T15" i="3"/>
  <c r="T14" i="3"/>
  <c r="T13" i="3"/>
  <c r="T12" i="3"/>
  <c r="T11" i="3"/>
  <c r="T10" i="3"/>
  <c r="T9" i="3"/>
  <c r="W8" i="3"/>
  <c r="T8" i="3"/>
  <c r="Q20" i="3"/>
  <c r="Q19" i="3"/>
  <c r="Q18" i="3"/>
  <c r="Q17" i="3"/>
  <c r="Q16" i="3"/>
  <c r="Q15" i="3"/>
  <c r="Q14" i="3"/>
  <c r="Q13" i="3"/>
  <c r="Q12" i="3"/>
  <c r="Q11" i="3"/>
  <c r="Q10" i="3"/>
  <c r="Q9" i="3"/>
  <c r="N20" i="3"/>
  <c r="N19" i="3"/>
  <c r="N18" i="3"/>
  <c r="N17" i="3"/>
  <c r="N16" i="3"/>
  <c r="N15" i="3"/>
  <c r="N14" i="3"/>
  <c r="N13" i="3"/>
  <c r="N12" i="3"/>
  <c r="N11" i="3"/>
  <c r="N10" i="3"/>
  <c r="N9" i="3"/>
  <c r="K13" i="3"/>
  <c r="K14" i="3"/>
  <c r="K15" i="3"/>
  <c r="K16" i="3"/>
  <c r="K17" i="3"/>
  <c r="K18" i="3"/>
  <c r="K19" i="3"/>
  <c r="K20" i="3"/>
  <c r="D16" i="3"/>
  <c r="K12" i="3"/>
  <c r="K11" i="3"/>
  <c r="K10" i="3"/>
  <c r="K9" i="3"/>
  <c r="D12" i="3"/>
  <c r="D20" i="3"/>
  <c r="D19" i="3"/>
  <c r="D18" i="3"/>
  <c r="D17" i="3"/>
  <c r="D15" i="3"/>
  <c r="D14" i="3"/>
  <c r="D13" i="3"/>
  <c r="D11" i="3"/>
  <c r="D10" i="3"/>
  <c r="D9" i="3"/>
  <c r="Q8" i="3"/>
  <c r="N8" i="3"/>
  <c r="K8" i="3"/>
  <c r="E8" i="3"/>
  <c r="AC18" i="3" l="1"/>
  <c r="AC11" i="3"/>
  <c r="AC12" i="3"/>
  <c r="AC9" i="3"/>
  <c r="AC10" i="3"/>
  <c r="AC13" i="3"/>
  <c r="AC14" i="3"/>
  <c r="AC15" i="3"/>
  <c r="AB8" i="3"/>
  <c r="AC17" i="3"/>
  <c r="AB14" i="3"/>
  <c r="AB15" i="3"/>
  <c r="AC16" i="3"/>
  <c r="AB9" i="3"/>
  <c r="AB13" i="3"/>
  <c r="AB12" i="3"/>
  <c r="AB11" i="3"/>
  <c r="AC19" i="3"/>
  <c r="AB18" i="3"/>
  <c r="AB10" i="3"/>
  <c r="AC20" i="3"/>
  <c r="AB17" i="3"/>
  <c r="E10" i="3"/>
  <c r="E11" i="3"/>
  <c r="E12" i="3"/>
  <c r="E13" i="3"/>
  <c r="E14" i="3"/>
  <c r="E15" i="3"/>
  <c r="E16" i="3"/>
  <c r="E17" i="3"/>
  <c r="E18" i="3"/>
  <c r="E19" i="3"/>
  <c r="E20" i="3"/>
  <c r="E9" i="3"/>
</calcChain>
</file>

<file path=xl/sharedStrings.xml><?xml version="1.0" encoding="utf-8"?>
<sst xmlns="http://schemas.openxmlformats.org/spreadsheetml/2006/main" count="300" uniqueCount="233">
  <si>
    <t>Maori</t>
  </si>
  <si>
    <t xml:space="preserve">Maori </t>
  </si>
  <si>
    <t xml:space="preserve">Non-Maori </t>
  </si>
  <si>
    <t xml:space="preserve">Female </t>
  </si>
  <si>
    <t xml:space="preserve">Male </t>
  </si>
  <si>
    <t>%</t>
  </si>
  <si>
    <t>All Cancers</t>
  </si>
  <si>
    <t>I Leukaemias, myeloproliferative diseases, and myelodysplastic diseases</t>
  </si>
  <si>
    <t>II Lymphomas and reticuloendothelial neoplasms</t>
  </si>
  <si>
    <t>III CNS and miscellaneous intracranial and intraspinal neoplasms</t>
  </si>
  <si>
    <t>IV Neuroblastoma and other peripheral nervous cell tumours</t>
  </si>
  <si>
    <t>V Retinoblastoma</t>
  </si>
  <si>
    <t>VI Renal tumours</t>
  </si>
  <si>
    <t>VII Hepatic tumours</t>
  </si>
  <si>
    <t>VIII Malignant bone tumours</t>
  </si>
  <si>
    <t>IX Soft tissue and other extraosseous sarcomas</t>
  </si>
  <si>
    <t>X Germ cell tumours, trophoblastic tumours, and neoplasms of gonads</t>
  </si>
  <si>
    <t>XI Other malignant epithelial neoplasms and malignant melanomas</t>
  </si>
  <si>
    <t>XII Other and unspecified malignant neoplasms</t>
  </si>
  <si>
    <t xml:space="preserve">Age </t>
  </si>
  <si>
    <t xml:space="preserve">0-4 years </t>
  </si>
  <si>
    <t xml:space="preserve">5-9 years </t>
  </si>
  <si>
    <t xml:space="preserve">10-14 years </t>
  </si>
  <si>
    <t>n</t>
  </si>
  <si>
    <t xml:space="preserve">Total cases          2015-2019 </t>
  </si>
  <si>
    <t>Total</t>
  </si>
  <si>
    <t xml:space="preserve">Percentage of all cancers </t>
  </si>
  <si>
    <t>%*</t>
  </si>
  <si>
    <t>Ethnicity</t>
  </si>
  <si>
    <t>ICCC-3 Diagnostic Group / Subgroup</t>
  </si>
  <si>
    <t>I.</t>
  </si>
  <si>
    <t>Leukaemias, myeloproliferative &amp; myelodysplastic diseases</t>
  </si>
  <si>
    <t>Ia.</t>
  </si>
  <si>
    <t>Lymphoid leukaemias</t>
  </si>
  <si>
    <t>Ib.</t>
  </si>
  <si>
    <t>Acute myeloid leukaemias</t>
  </si>
  <si>
    <t>Ic.</t>
  </si>
  <si>
    <t>Chronic myeloproliferative diseases</t>
  </si>
  <si>
    <t>Id.</t>
  </si>
  <si>
    <t>Other myeloproliferative diseases</t>
  </si>
  <si>
    <t>Ie.</t>
  </si>
  <si>
    <t>Other and unspecified leukaemia</t>
  </si>
  <si>
    <t>II.</t>
  </si>
  <si>
    <t>Lymphoma &amp; reticuloendothelial neoplasms</t>
  </si>
  <si>
    <t>IIa.</t>
  </si>
  <si>
    <t>Hodgkin lymphomas</t>
  </si>
  <si>
    <t>IIb.</t>
  </si>
  <si>
    <t>Non-Hodgkin lymphomas (excl. Burkitt lymphomas)</t>
  </si>
  <si>
    <t>IIc.</t>
  </si>
  <si>
    <t>Burkitt lymphomas</t>
  </si>
  <si>
    <t>IId.</t>
  </si>
  <si>
    <t>Miscellaneous lymphoreticular neoplasms</t>
  </si>
  <si>
    <t>IIe.</t>
  </si>
  <si>
    <t>Unspecified lymphomas</t>
  </si>
  <si>
    <t>III.</t>
  </si>
  <si>
    <t>Central nervous system &amp; intracranial/intraspinal neoplasms</t>
  </si>
  <si>
    <t>IIIa.</t>
  </si>
  <si>
    <t>Ependymomas and choroid plexus tumours</t>
  </si>
  <si>
    <t>IIIb.</t>
  </si>
  <si>
    <t>Astrocytomas</t>
  </si>
  <si>
    <t>IIIc.</t>
  </si>
  <si>
    <t>Intracranial and intraspinal embryonal tumours</t>
  </si>
  <si>
    <t>IIId.</t>
  </si>
  <si>
    <t>Other gliomas</t>
  </si>
  <si>
    <t>IIIe.</t>
  </si>
  <si>
    <t>Other specified intracranial and intraspinal neoplasms</t>
  </si>
  <si>
    <t>IIIf.</t>
  </si>
  <si>
    <t>Unspecified intracranial and intraspinal neoplasms</t>
  </si>
  <si>
    <t>IV.</t>
  </si>
  <si>
    <t>Neuroblastoma &amp; other peripheral nervous cell tumours</t>
  </si>
  <si>
    <t>IVa.</t>
  </si>
  <si>
    <t>Neuroblastoma &amp; ganglioneuroblastoma</t>
  </si>
  <si>
    <t>IVb.</t>
  </si>
  <si>
    <t>Other peripheral nervous cell tumours</t>
  </si>
  <si>
    <t>V.</t>
  </si>
  <si>
    <t>Retinoblastoma</t>
  </si>
  <si>
    <t>VI.</t>
  </si>
  <si>
    <t>Renal tumours</t>
  </si>
  <si>
    <t>VIa.</t>
  </si>
  <si>
    <t>Nephroblastoma &amp; other non-epithelial renal tumours</t>
  </si>
  <si>
    <t>VIb.</t>
  </si>
  <si>
    <t>Renal carcinomas</t>
  </si>
  <si>
    <t>VII.</t>
  </si>
  <si>
    <t>Hepatic tumours</t>
  </si>
  <si>
    <t>VIIa.</t>
  </si>
  <si>
    <t>Hepatoblastoma</t>
  </si>
  <si>
    <t>VIIb.</t>
  </si>
  <si>
    <t>Hepatic carcinomas</t>
  </si>
  <si>
    <t>VIIc.</t>
  </si>
  <si>
    <t>Unspecified malignant hepatic tumours</t>
  </si>
  <si>
    <t>VIII.</t>
  </si>
  <si>
    <t>Malignant bone tumours</t>
  </si>
  <si>
    <t>VIIIa.</t>
  </si>
  <si>
    <t>Osteosarcomas</t>
  </si>
  <si>
    <t>VIIIb.</t>
  </si>
  <si>
    <t>Chondrosarcomas</t>
  </si>
  <si>
    <t>VIIIc.</t>
  </si>
  <si>
    <t>Ewing tumours &amp; related bone sarcomas</t>
  </si>
  <si>
    <t>VIIId.</t>
  </si>
  <si>
    <t>Other specified malignant bone tumours</t>
  </si>
  <si>
    <t>VIIIe.</t>
  </si>
  <si>
    <t>Unspecified malignant bone tumours</t>
  </si>
  <si>
    <t>IX.</t>
  </si>
  <si>
    <t>Soft tissue and other extraosseous sarcomas</t>
  </si>
  <si>
    <t>IXa.</t>
  </si>
  <si>
    <t>Rhabdomyosarcomas</t>
  </si>
  <si>
    <t>IXb.</t>
  </si>
  <si>
    <t>Fibrosarcomas &amp; other fibrous neoplasms</t>
  </si>
  <si>
    <t>IXc.</t>
  </si>
  <si>
    <t>Kaposi sarcomas</t>
  </si>
  <si>
    <t>IXd.</t>
  </si>
  <si>
    <t>Other specified soft tissue sarcomas</t>
  </si>
  <si>
    <t>IXe.</t>
  </si>
  <si>
    <t>Unspecified soft tissue sarcomas</t>
  </si>
  <si>
    <t>X.</t>
  </si>
  <si>
    <t>Germ cell tumours, trophoblastic tumours &amp; neoplasms of gonads</t>
  </si>
  <si>
    <t>Xa.</t>
  </si>
  <si>
    <t>Intracranial &amp; intraspinal germ cell tumours</t>
  </si>
  <si>
    <t>Xb.</t>
  </si>
  <si>
    <t>Malignant extracranial &amp; extragonadal germ cell tumours</t>
  </si>
  <si>
    <t>Xc.</t>
  </si>
  <si>
    <t>Malignant gonadal germ cell tumours</t>
  </si>
  <si>
    <t>Xd.</t>
  </si>
  <si>
    <t>Gonadal carcinomas</t>
  </si>
  <si>
    <t>Xe.</t>
  </si>
  <si>
    <t>Other &amp; unspecified malignant gonadal tumours</t>
  </si>
  <si>
    <t>XI.</t>
  </si>
  <si>
    <t>Other epithelial neoplasms &amp; melanomas</t>
  </si>
  <si>
    <t>XIa.</t>
  </si>
  <si>
    <t>Adrenocortical carcinomas</t>
  </si>
  <si>
    <t>XIb.</t>
  </si>
  <si>
    <t>Thyroid carcinomas</t>
  </si>
  <si>
    <t>XIc.</t>
  </si>
  <si>
    <t>Nasopharyngeal carcinomas</t>
  </si>
  <si>
    <t>XId.</t>
  </si>
  <si>
    <t>Melanomas</t>
  </si>
  <si>
    <t>XIe.</t>
  </si>
  <si>
    <t>Skin carcinomas</t>
  </si>
  <si>
    <t>XIf.</t>
  </si>
  <si>
    <t>Other &amp; unspecified carcinomas</t>
  </si>
  <si>
    <t>XII.</t>
  </si>
  <si>
    <t xml:space="preserve">Other &amp; unspecified malignant neoplasms </t>
  </si>
  <si>
    <t>XIIa.</t>
  </si>
  <si>
    <t>Other specified malignant tumours</t>
  </si>
  <si>
    <t>XIIb.</t>
  </si>
  <si>
    <t xml:space="preserve">Other unspecified malignant tumours </t>
  </si>
  <si>
    <t xml:space="preserve">% of all cancers </t>
  </si>
  <si>
    <t>% of ICCC-Group</t>
  </si>
  <si>
    <t>Total cases 2015 -2019</t>
  </si>
  <si>
    <t>Average per year</t>
  </si>
  <si>
    <t>(95% CI)</t>
  </si>
  <si>
    <t xml:space="preserve">Sex </t>
  </si>
  <si>
    <t>Age group</t>
  </si>
  <si>
    <t>0-4 years</t>
  </si>
  <si>
    <t>5-9 years</t>
  </si>
  <si>
    <t>10-14 years</t>
  </si>
  <si>
    <t>Prioritised Ethnicity</t>
  </si>
  <si>
    <t>Non-Maori</t>
  </si>
  <si>
    <t>No. of cases</t>
  </si>
  <si>
    <t>Cases</t>
  </si>
  <si>
    <t>302 020</t>
  </si>
  <si>
    <t>293 310</t>
  </si>
  <si>
    <t>295 470</t>
  </si>
  <si>
    <t>300 750</t>
  </si>
  <si>
    <t>294 400</t>
  </si>
  <si>
    <t>308 040</t>
  </si>
  <si>
    <t>294 870</t>
  </si>
  <si>
    <t>313 290</t>
  </si>
  <si>
    <t>293 370</t>
  </si>
  <si>
    <t>315 050</t>
  </si>
  <si>
    <t>292 400</t>
  </si>
  <si>
    <t>313 530</t>
  </si>
  <si>
    <t>291 880</t>
  </si>
  <si>
    <t>310 440</t>
  </si>
  <si>
    <t>289 910</t>
  </si>
  <si>
    <t>306 140</t>
  </si>
  <si>
    <t>300 060</t>
  </si>
  <si>
    <t>287 700</t>
  </si>
  <si>
    <t>301 650</t>
  </si>
  <si>
    <t>288 150</t>
  </si>
  <si>
    <t>297 550</t>
  </si>
  <si>
    <t>290 790</t>
  </si>
  <si>
    <t>303 000</t>
  </si>
  <si>
    <t>290 560</t>
  </si>
  <si>
    <t>302 680</t>
  </si>
  <si>
    <t>294 100</t>
  </si>
  <si>
    <t>300 000</t>
  </si>
  <si>
    <t>296 760</t>
  </si>
  <si>
    <t>306 450</t>
  </si>
  <si>
    <t>295 830</t>
  </si>
  <si>
    <t xml:space="preserve">Average cases per year </t>
  </si>
  <si>
    <t>Sex</t>
  </si>
  <si>
    <t xml:space="preserve">Overall </t>
  </si>
  <si>
    <t xml:space="preserve">95% Confidence Intervals </t>
  </si>
  <si>
    <t>0.7-3.6</t>
  </si>
  <si>
    <t>4.05-8.4</t>
  </si>
  <si>
    <t>4.1-8.8</t>
  </si>
  <si>
    <t>3.6-7.7</t>
  </si>
  <si>
    <t>0-0.7</t>
  </si>
  <si>
    <t>5.8-11.2</t>
  </si>
  <si>
    <t>7.16-13.4</t>
  </si>
  <si>
    <t>33.4-45.0</t>
  </si>
  <si>
    <t>7.6-13.8</t>
  </si>
  <si>
    <t>2.6-6.3</t>
  </si>
  <si>
    <t>18.9-27.5</t>
  </si>
  <si>
    <t>44.7-58.2</t>
  </si>
  <si>
    <t>137.8 - 182.0</t>
  </si>
  <si>
    <t>137.9- 170.9</t>
  </si>
  <si>
    <t>165.5 - 200.6</t>
  </si>
  <si>
    <t>133.2 - 158.8</t>
  </si>
  <si>
    <t>77.0 - 95.4</t>
  </si>
  <si>
    <t xml:space="preserve">36.8 - 48.3 </t>
  </si>
  <si>
    <t xml:space="preserve">34.9 - 45.7 </t>
  </si>
  <si>
    <t>157.0-181.2</t>
  </si>
  <si>
    <t>157.0 - 181.2</t>
  </si>
  <si>
    <t xml:space="preserve">Average  cases per year </t>
  </si>
  <si>
    <t>Main ICCC-3 Diagnostic Gorup</t>
  </si>
  <si>
    <t xml:space="preserve">%* Percentage of all cancers within age, sex, or ethnicity group </t>
  </si>
  <si>
    <t xml:space="preserve">Appendix D. Tabulations of the number, crude and age-standardised rates of childhood cancer in New Zealand, 2015 - 2019 </t>
  </si>
  <si>
    <r>
      <t>Crude age-sepcific rate</t>
    </r>
    <r>
      <rPr>
        <b/>
        <vertAlign val="superscript"/>
        <sz val="9"/>
        <color theme="0"/>
        <rFont val="Arial"/>
        <family val="2"/>
      </rPr>
      <t>a</t>
    </r>
    <r>
      <rPr>
        <b/>
        <sz val="9"/>
        <color theme="0"/>
        <rFont val="Arial"/>
        <family val="2"/>
      </rPr>
      <t xml:space="preserve"> </t>
    </r>
  </si>
  <si>
    <r>
      <t>Age-standardised rate</t>
    </r>
    <r>
      <rPr>
        <b/>
        <vertAlign val="superscript"/>
        <sz val="9"/>
        <color theme="0"/>
        <rFont val="Arial"/>
        <family val="2"/>
      </rPr>
      <t>a,b</t>
    </r>
    <r>
      <rPr>
        <b/>
        <sz val="9"/>
        <color theme="0"/>
        <rFont val="Arial"/>
        <family val="2"/>
      </rPr>
      <t xml:space="preserve"> </t>
    </r>
  </si>
  <si>
    <r>
      <t>a</t>
    </r>
    <r>
      <rPr>
        <i/>
        <sz val="8"/>
        <color theme="1"/>
        <rFont val="Arial"/>
        <family val="2"/>
      </rPr>
      <t>Per million population per year</t>
    </r>
  </si>
  <si>
    <r>
      <t>b</t>
    </r>
    <r>
      <rPr>
        <i/>
        <sz val="8"/>
        <color theme="1"/>
        <rFont val="Arial"/>
        <family val="2"/>
      </rPr>
      <t xml:space="preserve">Age-standardised to the World Standard Population </t>
    </r>
  </si>
  <si>
    <t>Summary table: childhood cancer incidence in New Zealand 2015- 2019</t>
  </si>
  <si>
    <t xml:space="preserve">Age-specific  incidence rate </t>
  </si>
  <si>
    <t>Age-specific incidence rate</t>
  </si>
  <si>
    <t>Population base</t>
  </si>
  <si>
    <r>
      <rPr>
        <i/>
        <vertAlign val="superscript"/>
        <sz val="8"/>
        <color theme="1"/>
        <rFont val="Arial"/>
        <family val="2"/>
      </rPr>
      <t>a</t>
    </r>
    <r>
      <rPr>
        <i/>
        <sz val="8"/>
        <color theme="1"/>
        <rFont val="Arial"/>
        <family val="2"/>
      </rPr>
      <t>Per million population per year</t>
    </r>
  </si>
  <si>
    <r>
      <rPr>
        <i/>
        <vertAlign val="superscript"/>
        <sz val="8"/>
        <color theme="1"/>
        <rFont val="Arial"/>
        <family val="2"/>
      </rPr>
      <t>b</t>
    </r>
    <r>
      <rPr>
        <i/>
        <sz val="8"/>
        <color theme="1"/>
        <rFont val="Arial"/>
        <family val="2"/>
      </rPr>
      <t xml:space="preserve">Age-standardised to the World Standard Population </t>
    </r>
  </si>
  <si>
    <r>
      <t>Crude age-specific incidence rate</t>
    </r>
    <r>
      <rPr>
        <b/>
        <vertAlign val="superscript"/>
        <sz val="9"/>
        <color rgb="FFFFFFFF"/>
        <rFont val="Arial"/>
        <family val="2"/>
      </rPr>
      <t>a</t>
    </r>
  </si>
  <si>
    <r>
      <t>Age standardised incidence rate</t>
    </r>
    <r>
      <rPr>
        <b/>
        <vertAlign val="superscript"/>
        <sz val="9"/>
        <color rgb="FFFFFFFF"/>
        <rFont val="Arial"/>
        <family val="2"/>
      </rPr>
      <t>a,b</t>
    </r>
  </si>
  <si>
    <r>
      <rPr>
        <i/>
        <vertAlign val="superscript"/>
        <sz val="8"/>
        <color theme="1"/>
        <rFont val="Arial"/>
        <family val="2"/>
      </rPr>
      <t>b</t>
    </r>
    <r>
      <rPr>
        <i/>
        <sz val="8"/>
        <color theme="1"/>
        <rFont val="Arial"/>
        <family val="2"/>
      </rPr>
      <t>Age-standardised to the World Standard Population</t>
    </r>
  </si>
  <si>
    <r>
      <t>Age standardised rate</t>
    </r>
    <r>
      <rPr>
        <b/>
        <vertAlign val="superscript"/>
        <sz val="9"/>
        <color theme="0"/>
        <rFont val="Arial"/>
        <family val="2"/>
      </rPr>
      <t>a,b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</si>
</sst>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00000000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9"/>
      <name val="Arial"/>
      <family val="2"/>
    </font>
    <font>
      <sz val="8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vertAlign val="superscript"/>
      <sz val="9"/>
      <color rgb="FFFFFFFF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0"/>
      <name val="Arial"/>
      <family val="2"/>
    </font>
    <font>
      <i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sz val="9"/>
      <color rgb="FFFFCCCC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9F7FD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0"/>
      </right>
      <top/>
      <bottom style="thin">
        <color theme="2" tint="-0.249977111117893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0"/>
      </left>
      <right/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42">
    <xf numFmtId="0" fontId="0" fillId="0" borderId="0" xfId="0"/>
    <xf numFmtId="0" fontId="20" fillId="0" borderId="10" xfId="0" applyFont="1" applyBorder="1"/>
    <xf numFmtId="0" fontId="19" fillId="0" borderId="10" xfId="0" applyFont="1" applyBorder="1" applyAlignment="1">
      <alignment horizontal="center" wrapText="1"/>
    </xf>
    <xf numFmtId="0" fontId="20" fillId="38" borderId="10" xfId="0" applyFont="1" applyFill="1" applyBorder="1"/>
    <xf numFmtId="1" fontId="20" fillId="38" borderId="10" xfId="0" applyNumberFormat="1" applyFont="1" applyFill="1" applyBorder="1"/>
    <xf numFmtId="164" fontId="20" fillId="0" borderId="10" xfId="0" applyNumberFormat="1" applyFont="1" applyFill="1" applyBorder="1"/>
    <xf numFmtId="0" fontId="20" fillId="0" borderId="10" xfId="0" applyFont="1" applyFill="1" applyBorder="1"/>
    <xf numFmtId="1" fontId="20" fillId="0" borderId="10" xfId="0" applyNumberFormat="1" applyFont="1" applyFill="1" applyBorder="1"/>
    <xf numFmtId="1" fontId="20" fillId="0" borderId="10" xfId="0" applyNumberFormat="1" applyFont="1" applyBorder="1"/>
    <xf numFmtId="164" fontId="20" fillId="0" borderId="10" xfId="0" applyNumberFormat="1" applyFont="1" applyBorder="1"/>
    <xf numFmtId="165" fontId="20" fillId="0" borderId="10" xfId="0" applyNumberFormat="1" applyFont="1" applyBorder="1"/>
    <xf numFmtId="0" fontId="20" fillId="0" borderId="14" xfId="0" applyFont="1" applyBorder="1"/>
    <xf numFmtId="0" fontId="19" fillId="0" borderId="14" xfId="0" applyFont="1" applyBorder="1" applyAlignment="1">
      <alignment horizontal="center" wrapText="1"/>
    </xf>
    <xf numFmtId="0" fontId="20" fillId="0" borderId="12" xfId="0" applyFont="1" applyBorder="1"/>
    <xf numFmtId="0" fontId="19" fillId="0" borderId="12" xfId="0" applyFont="1" applyBorder="1" applyAlignment="1">
      <alignment horizontal="center" wrapText="1"/>
    </xf>
    <xf numFmtId="0" fontId="20" fillId="0" borderId="15" xfId="0" applyFont="1" applyBorder="1"/>
    <xf numFmtId="1" fontId="20" fillId="0" borderId="15" xfId="0" applyNumberFormat="1" applyFont="1" applyBorder="1"/>
    <xf numFmtId="164" fontId="20" fillId="0" borderId="15" xfId="0" applyNumberFormat="1" applyFont="1" applyBorder="1"/>
    <xf numFmtId="0" fontId="20" fillId="0" borderId="13" xfId="0" applyFont="1" applyBorder="1"/>
    <xf numFmtId="1" fontId="20" fillId="0" borderId="13" xfId="0" applyNumberFormat="1" applyFont="1" applyBorder="1"/>
    <xf numFmtId="164" fontId="20" fillId="0" borderId="13" xfId="0" applyNumberFormat="1" applyFont="1" applyBorder="1"/>
    <xf numFmtId="0" fontId="20" fillId="0" borderId="17" xfId="0" applyFont="1" applyBorder="1"/>
    <xf numFmtId="0" fontId="27" fillId="34" borderId="17" xfId="0" applyFont="1" applyFill="1" applyBorder="1" applyAlignment="1">
      <alignment horizontal="center" wrapText="1"/>
    </xf>
    <xf numFmtId="1" fontId="27" fillId="34" borderId="17" xfId="0" applyNumberFormat="1" applyFont="1" applyFill="1" applyBorder="1" applyAlignment="1">
      <alignment horizontal="center" wrapText="1"/>
    </xf>
    <xf numFmtId="0" fontId="30" fillId="38" borderId="17" xfId="0" applyFont="1" applyFill="1" applyBorder="1" applyAlignment="1">
      <alignment horizontal="right"/>
    </xf>
    <xf numFmtId="164" fontId="30" fillId="38" borderId="17" xfId="0" applyNumberFormat="1" applyFont="1" applyFill="1" applyBorder="1" applyAlignment="1">
      <alignment horizontal="right"/>
    </xf>
    <xf numFmtId="1" fontId="30" fillId="38" borderId="17" xfId="0" applyNumberFormat="1" applyFont="1" applyFill="1" applyBorder="1" applyAlignment="1">
      <alignment horizontal="right" vertical="center"/>
    </xf>
    <xf numFmtId="164" fontId="30" fillId="38" borderId="17" xfId="0" applyNumberFormat="1" applyFont="1" applyFill="1" applyBorder="1" applyAlignment="1">
      <alignment horizontal="right" vertical="center"/>
    </xf>
    <xf numFmtId="0" fontId="31" fillId="38" borderId="17" xfId="7" applyFont="1" applyFill="1" applyBorder="1" applyAlignment="1">
      <alignment horizontal="right"/>
    </xf>
    <xf numFmtId="164" fontId="31" fillId="38" borderId="17" xfId="7" applyNumberFormat="1" applyFont="1" applyFill="1" applyBorder="1" applyAlignment="1">
      <alignment horizontal="right"/>
    </xf>
    <xf numFmtId="1" fontId="31" fillId="38" borderId="17" xfId="7" applyNumberFormat="1" applyFont="1" applyFill="1" applyBorder="1" applyAlignment="1">
      <alignment horizontal="right"/>
    </xf>
    <xf numFmtId="0" fontId="26" fillId="33" borderId="17" xfId="0" applyFont="1" applyFill="1" applyBorder="1"/>
    <xf numFmtId="9" fontId="26" fillId="33" borderId="17" xfId="0" applyNumberFormat="1" applyFont="1" applyFill="1" applyBorder="1"/>
    <xf numFmtId="1" fontId="26" fillId="33" borderId="17" xfId="0" applyNumberFormat="1" applyFont="1" applyFill="1" applyBorder="1"/>
    <xf numFmtId="164" fontId="26" fillId="33" borderId="17" xfId="0" applyNumberFormat="1" applyFont="1" applyFill="1" applyBorder="1"/>
    <xf numFmtId="164" fontId="26" fillId="33" borderId="17" xfId="0" applyNumberFormat="1" applyFont="1" applyFill="1" applyBorder="1" applyAlignment="1">
      <alignment horizontal="right"/>
    </xf>
    <xf numFmtId="164" fontId="27" fillId="34" borderId="17" xfId="0" applyNumberFormat="1" applyFont="1" applyFill="1" applyBorder="1" applyAlignment="1">
      <alignment horizontal="center" wrapText="1"/>
    </xf>
    <xf numFmtId="0" fontId="30" fillId="33" borderId="17" xfId="0" applyFont="1" applyFill="1" applyBorder="1"/>
    <xf numFmtId="1" fontId="30" fillId="33" borderId="17" xfId="0" applyNumberFormat="1" applyFont="1" applyFill="1" applyBorder="1"/>
    <xf numFmtId="164" fontId="30" fillId="33" borderId="17" xfId="0" applyNumberFormat="1" applyFont="1" applyFill="1" applyBorder="1"/>
    <xf numFmtId="0" fontId="20" fillId="0" borderId="12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24" fillId="36" borderId="11" xfId="0" applyFont="1" applyFill="1" applyBorder="1" applyAlignment="1">
      <alignment horizontal="center" vertical="center" wrapText="1"/>
    </xf>
    <xf numFmtId="164" fontId="24" fillId="36" borderId="11" xfId="0" applyNumberFormat="1" applyFont="1" applyFill="1" applyBorder="1" applyAlignment="1">
      <alignment horizontal="center" vertical="center" wrapText="1"/>
    </xf>
    <xf numFmtId="0" fontId="21" fillId="38" borderId="11" xfId="0" applyFont="1" applyFill="1" applyBorder="1" applyAlignment="1">
      <alignment vertical="center" wrapText="1"/>
    </xf>
    <xf numFmtId="1" fontId="21" fillId="38" borderId="11" xfId="0" applyNumberFormat="1" applyFont="1" applyFill="1" applyBorder="1" applyAlignment="1">
      <alignment horizontal="center" vertical="center" wrapText="1"/>
    </xf>
    <xf numFmtId="0" fontId="21" fillId="38" borderId="11" xfId="0" applyFont="1" applyFill="1" applyBorder="1" applyAlignment="1">
      <alignment horizontal="center" vertical="center" wrapText="1"/>
    </xf>
    <xf numFmtId="164" fontId="21" fillId="38" borderId="11" xfId="0" applyNumberFormat="1" applyFont="1" applyFill="1" applyBorder="1" applyAlignment="1">
      <alignment horizontal="center" vertical="center" wrapText="1"/>
    </xf>
    <xf numFmtId="0" fontId="20" fillId="38" borderId="11" xfId="0" applyFont="1" applyFill="1" applyBorder="1" applyAlignment="1">
      <alignment horizontal="center" wrapText="1"/>
    </xf>
    <xf numFmtId="1" fontId="20" fillId="38" borderId="11" xfId="0" applyNumberFormat="1" applyFont="1" applyFill="1" applyBorder="1" applyAlignment="1">
      <alignment horizontal="center" wrapText="1"/>
    </xf>
    <xf numFmtId="164" fontId="20" fillId="38" borderId="11" xfId="0" applyNumberFormat="1" applyFont="1" applyFill="1" applyBorder="1" applyAlignment="1">
      <alignment horizontal="center" wrapText="1"/>
    </xf>
    <xf numFmtId="0" fontId="20" fillId="38" borderId="11" xfId="0" applyFont="1" applyFill="1" applyBorder="1" applyAlignment="1">
      <alignment wrapText="1"/>
    </xf>
    <xf numFmtId="1" fontId="20" fillId="38" borderId="11" xfId="0" applyNumberFormat="1" applyFont="1" applyFill="1" applyBorder="1" applyAlignment="1">
      <alignment wrapText="1"/>
    </xf>
    <xf numFmtId="164" fontId="20" fillId="38" borderId="11" xfId="0" applyNumberFormat="1" applyFont="1" applyFill="1" applyBorder="1" applyAlignment="1">
      <alignment wrapText="1"/>
    </xf>
    <xf numFmtId="0" fontId="20" fillId="38" borderId="12" xfId="0" applyFont="1" applyFill="1" applyBorder="1" applyAlignment="1">
      <alignment wrapText="1"/>
    </xf>
    <xf numFmtId="0" fontId="20" fillId="38" borderId="10" xfId="0" applyFont="1" applyFill="1" applyBorder="1" applyAlignment="1">
      <alignment wrapText="1"/>
    </xf>
    <xf numFmtId="0" fontId="22" fillId="34" borderId="11" xfId="0" applyFont="1" applyFill="1" applyBorder="1" applyAlignment="1">
      <alignment vertical="center"/>
    </xf>
    <xf numFmtId="1" fontId="22" fillId="34" borderId="11" xfId="0" applyNumberFormat="1" applyFont="1" applyFill="1" applyBorder="1" applyAlignment="1">
      <alignment horizontal="center" vertical="center" wrapText="1"/>
    </xf>
    <xf numFmtId="164" fontId="22" fillId="34" borderId="11" xfId="0" applyNumberFormat="1" applyFont="1" applyFill="1" applyBorder="1" applyAlignment="1">
      <alignment horizontal="center" vertical="center"/>
    </xf>
    <xf numFmtId="0" fontId="23" fillId="34" borderId="11" xfId="0" applyFont="1" applyFill="1" applyBorder="1"/>
    <xf numFmtId="1" fontId="23" fillId="34" borderId="11" xfId="0" applyNumberFormat="1" applyFont="1" applyFill="1" applyBorder="1"/>
    <xf numFmtId="164" fontId="23" fillId="34" borderId="11" xfId="0" applyNumberFormat="1" applyFont="1" applyFill="1" applyBorder="1"/>
    <xf numFmtId="0" fontId="20" fillId="0" borderId="11" xfId="0" applyFont="1" applyBorder="1" applyAlignment="1">
      <alignment vertical="center"/>
    </xf>
    <xf numFmtId="0" fontId="22" fillId="38" borderId="11" xfId="0" applyFont="1" applyFill="1" applyBorder="1" applyAlignment="1">
      <alignment vertical="center"/>
    </xf>
    <xf numFmtId="0" fontId="20" fillId="38" borderId="12" xfId="0" applyFont="1" applyFill="1" applyBorder="1"/>
    <xf numFmtId="1" fontId="22" fillId="34" borderId="11" xfId="0" applyNumberFormat="1" applyFont="1" applyFill="1" applyBorder="1" applyAlignment="1">
      <alignment horizontal="center" vertical="center"/>
    </xf>
    <xf numFmtId="0" fontId="22" fillId="34" borderId="11" xfId="0" applyFont="1" applyFill="1" applyBorder="1" applyAlignment="1">
      <alignment horizontal="center" vertical="center"/>
    </xf>
    <xf numFmtId="0" fontId="21" fillId="38" borderId="21" xfId="0" applyFont="1" applyFill="1" applyBorder="1" applyAlignment="1">
      <alignment vertical="center" wrapText="1"/>
    </xf>
    <xf numFmtId="0" fontId="22" fillId="34" borderId="21" xfId="0" applyFont="1" applyFill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22" fillId="38" borderId="21" xfId="0" applyFont="1" applyFill="1" applyBorder="1" applyAlignment="1">
      <alignment vertical="center"/>
    </xf>
    <xf numFmtId="0" fontId="23" fillId="34" borderId="21" xfId="0" applyFont="1" applyFill="1" applyBorder="1" applyAlignment="1">
      <alignment vertical="center"/>
    </xf>
    <xf numFmtId="0" fontId="20" fillId="0" borderId="13" xfId="0" applyFont="1" applyBorder="1" applyAlignment="1">
      <alignment wrapText="1"/>
    </xf>
    <xf numFmtId="0" fontId="20" fillId="0" borderId="22" xfId="0" applyFont="1" applyBorder="1" applyAlignment="1">
      <alignment wrapText="1"/>
    </xf>
    <xf numFmtId="0" fontId="20" fillId="0" borderId="10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 vertical="center"/>
    </xf>
    <xf numFmtId="164" fontId="20" fillId="0" borderId="15" xfId="0" applyNumberFormat="1" applyFont="1" applyBorder="1" applyAlignment="1">
      <alignment horizontal="center" vertical="center"/>
    </xf>
    <xf numFmtId="164" fontId="20" fillId="0" borderId="15" xfId="0" applyNumberFormat="1" applyFont="1" applyBorder="1" applyAlignment="1">
      <alignment horizontal="center"/>
    </xf>
    <xf numFmtId="0" fontId="20" fillId="0" borderId="14" xfId="0" applyFont="1" applyFill="1" applyBorder="1"/>
    <xf numFmtId="0" fontId="24" fillId="34" borderId="24" xfId="0" applyFont="1" applyFill="1" applyBorder="1" applyAlignment="1">
      <alignment vertical="center" wrapText="1"/>
    </xf>
    <xf numFmtId="0" fontId="24" fillId="34" borderId="24" xfId="0" applyFont="1" applyFill="1" applyBorder="1" applyAlignment="1">
      <alignment horizontal="center" vertical="center" wrapText="1"/>
    </xf>
    <xf numFmtId="164" fontId="24" fillId="34" borderId="24" xfId="0" applyNumberFormat="1" applyFont="1" applyFill="1" applyBorder="1" applyAlignment="1">
      <alignment horizontal="center" vertical="center" wrapText="1"/>
    </xf>
    <xf numFmtId="0" fontId="25" fillId="39" borderId="24" xfId="0" applyFont="1" applyFill="1" applyBorder="1" applyAlignment="1">
      <alignment horizontal="center" vertical="center" wrapText="1"/>
    </xf>
    <xf numFmtId="1" fontId="33" fillId="39" borderId="24" xfId="0" applyNumberFormat="1" applyFont="1" applyFill="1" applyBorder="1" applyAlignment="1">
      <alignment horizontal="center" vertical="center" wrapText="1"/>
    </xf>
    <xf numFmtId="164" fontId="33" fillId="39" borderId="24" xfId="0" applyNumberFormat="1" applyFont="1" applyFill="1" applyBorder="1" applyAlignment="1">
      <alignment horizontal="center" vertical="center" wrapText="1"/>
    </xf>
    <xf numFmtId="0" fontId="33" fillId="39" borderId="24" xfId="0" applyFont="1" applyFill="1" applyBorder="1" applyAlignment="1">
      <alignment horizontal="center" vertical="center" wrapText="1"/>
    </xf>
    <xf numFmtId="1" fontId="25" fillId="39" borderId="24" xfId="0" applyNumberFormat="1" applyFont="1" applyFill="1" applyBorder="1" applyAlignment="1">
      <alignment horizontal="center" vertical="center" wrapText="1"/>
    </xf>
    <xf numFmtId="164" fontId="20" fillId="0" borderId="24" xfId="0" applyNumberFormat="1" applyFont="1" applyBorder="1" applyAlignment="1">
      <alignment horizontal="center" vertical="center"/>
    </xf>
    <xf numFmtId="0" fontId="20" fillId="0" borderId="24" xfId="0" applyFont="1" applyBorder="1" applyAlignment="1">
      <alignment horizontal="center"/>
    </xf>
    <xf numFmtId="0" fontId="20" fillId="0" borderId="24" xfId="0" applyFont="1" applyBorder="1" applyAlignment="1">
      <alignment horizontal="center" vertical="center"/>
    </xf>
    <xf numFmtId="164" fontId="20" fillId="0" borderId="24" xfId="0" applyNumberFormat="1" applyFont="1" applyBorder="1" applyAlignment="1">
      <alignment horizontal="center"/>
    </xf>
    <xf numFmtId="0" fontId="20" fillId="0" borderId="24" xfId="0" applyFont="1" applyFill="1" applyBorder="1" applyAlignment="1">
      <alignment horizontal="center"/>
    </xf>
    <xf numFmtId="0" fontId="35" fillId="0" borderId="13" xfId="0" applyFont="1" applyFill="1" applyBorder="1"/>
    <xf numFmtId="0" fontId="36" fillId="0" borderId="13" xfId="0" applyFont="1" applyFill="1" applyBorder="1"/>
    <xf numFmtId="0" fontId="20" fillId="0" borderId="12" xfId="0" applyFont="1" applyFill="1" applyBorder="1"/>
    <xf numFmtId="0" fontId="20" fillId="0" borderId="13" xfId="0" applyFont="1" applyBorder="1" applyAlignment="1">
      <alignment horizontal="center"/>
    </xf>
    <xf numFmtId="164" fontId="20" fillId="0" borderId="13" xfId="0" applyNumberFormat="1" applyFont="1" applyBorder="1" applyAlignment="1">
      <alignment horizontal="center" vertical="center"/>
    </xf>
    <xf numFmtId="164" fontId="20" fillId="0" borderId="13" xfId="0" applyNumberFormat="1" applyFont="1" applyBorder="1" applyAlignment="1">
      <alignment horizontal="center"/>
    </xf>
    <xf numFmtId="0" fontId="20" fillId="34" borderId="24" xfId="0" applyFont="1" applyFill="1" applyBorder="1" applyAlignment="1"/>
    <xf numFmtId="0" fontId="20" fillId="34" borderId="24" xfId="0" applyFont="1" applyFill="1" applyBorder="1" applyAlignment="1">
      <alignment horizontal="center" vertical="center"/>
    </xf>
    <xf numFmtId="0" fontId="20" fillId="34" borderId="24" xfId="0" applyFont="1" applyFill="1" applyBorder="1"/>
    <xf numFmtId="0" fontId="20" fillId="35" borderId="24" xfId="0" applyFont="1" applyFill="1" applyBorder="1" applyAlignment="1">
      <alignment horizontal="center" vertical="center"/>
    </xf>
    <xf numFmtId="0" fontId="28" fillId="0" borderId="15" xfId="0" applyFont="1" applyBorder="1"/>
    <xf numFmtId="0" fontId="28" fillId="0" borderId="15" xfId="0" applyFont="1" applyBorder="1" applyAlignment="1">
      <alignment horizontal="center"/>
    </xf>
    <xf numFmtId="164" fontId="28" fillId="0" borderId="15" xfId="0" applyNumberFormat="1" applyFont="1" applyBorder="1" applyAlignment="1">
      <alignment horizontal="center" vertical="center"/>
    </xf>
    <xf numFmtId="164" fontId="28" fillId="0" borderId="15" xfId="0" applyNumberFormat="1" applyFont="1" applyBorder="1"/>
    <xf numFmtId="164" fontId="28" fillId="0" borderId="15" xfId="0" applyNumberFormat="1" applyFont="1" applyBorder="1" applyAlignment="1">
      <alignment horizontal="center"/>
    </xf>
    <xf numFmtId="0" fontId="22" fillId="34" borderId="11" xfId="0" applyFont="1" applyFill="1" applyBorder="1" applyAlignment="1">
      <alignment horizontal="center" vertical="center" wrapText="1"/>
    </xf>
    <xf numFmtId="164" fontId="22" fillId="34" borderId="11" xfId="0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2" fillId="34" borderId="24" xfId="0" applyFont="1" applyFill="1" applyBorder="1" applyAlignment="1">
      <alignment horizontal="center" vertical="center" wrapText="1"/>
    </xf>
    <xf numFmtId="0" fontId="25" fillId="35" borderId="24" xfId="0" applyFont="1" applyFill="1" applyBorder="1" applyAlignment="1">
      <alignment horizontal="center" vertical="center" wrapText="1"/>
    </xf>
    <xf numFmtId="0" fontId="20" fillId="35" borderId="24" xfId="0" applyFont="1" applyFill="1" applyBorder="1" applyAlignment="1">
      <alignment horizontal="center" vertical="center" wrapText="1"/>
    </xf>
    <xf numFmtId="0" fontId="20" fillId="35" borderId="24" xfId="0" applyFont="1" applyFill="1" applyBorder="1" applyAlignment="1">
      <alignment horizontal="center"/>
    </xf>
    <xf numFmtId="0" fontId="20" fillId="0" borderId="14" xfId="0" applyFont="1" applyBorder="1" applyAlignment="1">
      <alignment wrapText="1"/>
    </xf>
    <xf numFmtId="0" fontId="21" fillId="37" borderId="24" xfId="0" applyFont="1" applyFill="1" applyBorder="1" applyAlignment="1">
      <alignment vertical="center"/>
    </xf>
    <xf numFmtId="1" fontId="20" fillId="37" borderId="24" xfId="0" applyNumberFormat="1" applyFont="1" applyFill="1" applyBorder="1" applyAlignment="1">
      <alignment horizontal="center" vertical="center"/>
    </xf>
    <xf numFmtId="0" fontId="20" fillId="37" borderId="24" xfId="0" applyFont="1" applyFill="1" applyBorder="1" applyAlignment="1">
      <alignment horizontal="center" vertical="center"/>
    </xf>
    <xf numFmtId="164" fontId="20" fillId="0" borderId="24" xfId="0" applyNumberFormat="1" applyFont="1" applyBorder="1" applyAlignment="1">
      <alignment vertical="center"/>
    </xf>
    <xf numFmtId="1" fontId="20" fillId="0" borderId="24" xfId="0" applyNumberFormat="1" applyFont="1" applyBorder="1" applyAlignment="1">
      <alignment horizontal="center" vertical="center"/>
    </xf>
    <xf numFmtId="164" fontId="20" fillId="0" borderId="24" xfId="0" applyNumberFormat="1" applyFont="1" applyBorder="1" applyAlignment="1">
      <alignment horizontal="center" wrapText="1"/>
    </xf>
    <xf numFmtId="164" fontId="20" fillId="0" borderId="24" xfId="0" applyNumberFormat="1" applyFont="1" applyBorder="1" applyAlignment="1">
      <alignment horizontal="center" vertical="center" wrapText="1"/>
    </xf>
    <xf numFmtId="164" fontId="21" fillId="37" borderId="24" xfId="0" applyNumberFormat="1" applyFont="1" applyFill="1" applyBorder="1" applyAlignment="1">
      <alignment vertical="center"/>
    </xf>
    <xf numFmtId="164" fontId="20" fillId="37" borderId="24" xfId="0" applyNumberFormat="1" applyFont="1" applyFill="1" applyBorder="1" applyAlignment="1">
      <alignment horizontal="center" vertical="center"/>
    </xf>
    <xf numFmtId="164" fontId="20" fillId="37" borderId="24" xfId="0" applyNumberFormat="1" applyFont="1" applyFill="1" applyBorder="1" applyAlignment="1">
      <alignment horizontal="center"/>
    </xf>
    <xf numFmtId="0" fontId="22" fillId="34" borderId="24" xfId="0" applyFont="1" applyFill="1" applyBorder="1" applyAlignment="1">
      <alignment vertical="center"/>
    </xf>
    <xf numFmtId="1" fontId="23" fillId="34" borderId="24" xfId="0" applyNumberFormat="1" applyFont="1" applyFill="1" applyBorder="1" applyAlignment="1">
      <alignment horizontal="center" vertical="center"/>
    </xf>
    <xf numFmtId="0" fontId="22" fillId="34" borderId="24" xfId="0" applyFont="1" applyFill="1" applyBorder="1" applyAlignment="1">
      <alignment horizontal="center" vertical="center"/>
    </xf>
    <xf numFmtId="0" fontId="23" fillId="34" borderId="24" xfId="0" applyFont="1" applyFill="1" applyBorder="1" applyAlignment="1">
      <alignment horizontal="center" vertical="center"/>
    </xf>
    <xf numFmtId="0" fontId="22" fillId="34" borderId="11" xfId="0" applyFont="1" applyFill="1" applyBorder="1" applyAlignment="1">
      <alignment horizontal="right" vertical="center"/>
    </xf>
    <xf numFmtId="1" fontId="22" fillId="34" borderId="11" xfId="0" applyNumberFormat="1" applyFont="1" applyFill="1" applyBorder="1" applyAlignment="1">
      <alignment horizontal="right" vertical="center" wrapText="1"/>
    </xf>
    <xf numFmtId="164" fontId="22" fillId="34" borderId="11" xfId="0" applyNumberFormat="1" applyFont="1" applyFill="1" applyBorder="1" applyAlignment="1">
      <alignment horizontal="right" vertical="center"/>
    </xf>
    <xf numFmtId="0" fontId="23" fillId="34" borderId="11" xfId="0" applyFont="1" applyFill="1" applyBorder="1" applyAlignment="1">
      <alignment horizontal="right"/>
    </xf>
    <xf numFmtId="1" fontId="23" fillId="34" borderId="11" xfId="0" applyNumberFormat="1" applyFont="1" applyFill="1" applyBorder="1" applyAlignment="1">
      <alignment horizontal="right"/>
    </xf>
    <xf numFmtId="164" fontId="23" fillId="34" borderId="11" xfId="0" applyNumberFormat="1" applyFont="1" applyFill="1" applyBorder="1" applyAlignment="1">
      <alignment horizontal="right"/>
    </xf>
    <xf numFmtId="0" fontId="20" fillId="0" borderId="11" xfId="0" applyFont="1" applyFill="1" applyBorder="1" applyAlignment="1">
      <alignment horizontal="right"/>
    </xf>
    <xf numFmtId="1" fontId="20" fillId="0" borderId="11" xfId="0" applyNumberFormat="1" applyFont="1" applyFill="1" applyBorder="1" applyAlignment="1">
      <alignment horizontal="right"/>
    </xf>
    <xf numFmtId="164" fontId="20" fillId="0" borderId="11" xfId="0" applyNumberFormat="1" applyFont="1" applyFill="1" applyBorder="1" applyAlignment="1">
      <alignment horizontal="right"/>
    </xf>
    <xf numFmtId="164" fontId="30" fillId="0" borderId="11" xfId="0" applyNumberFormat="1" applyFont="1" applyFill="1" applyBorder="1" applyAlignment="1">
      <alignment horizontal="right"/>
    </xf>
    <xf numFmtId="1" fontId="30" fillId="0" borderId="11" xfId="0" applyNumberFormat="1" applyFont="1" applyFill="1" applyBorder="1" applyAlignment="1">
      <alignment horizontal="right"/>
    </xf>
    <xf numFmtId="0" fontId="20" fillId="40" borderId="11" xfId="0" applyFont="1" applyFill="1" applyBorder="1" applyAlignment="1">
      <alignment horizontal="right"/>
    </xf>
    <xf numFmtId="164" fontId="23" fillId="34" borderId="11" xfId="0" applyNumberFormat="1" applyFont="1" applyFill="1" applyBorder="1" applyAlignment="1">
      <alignment horizontal="right" vertical="center"/>
    </xf>
    <xf numFmtId="0" fontId="30" fillId="38" borderId="11" xfId="0" applyFont="1" applyFill="1" applyBorder="1" applyAlignment="1">
      <alignment horizontal="right"/>
    </xf>
    <xf numFmtId="1" fontId="30" fillId="38" borderId="11" xfId="0" applyNumberFormat="1" applyFont="1" applyFill="1" applyBorder="1" applyAlignment="1">
      <alignment horizontal="right"/>
    </xf>
    <xf numFmtId="164" fontId="30" fillId="38" borderId="11" xfId="0" applyNumberFormat="1" applyFont="1" applyFill="1" applyBorder="1" applyAlignment="1">
      <alignment horizontal="right"/>
    </xf>
    <xf numFmtId="1" fontId="20" fillId="0" borderId="10" xfId="0" applyNumberFormat="1" applyFont="1" applyFill="1" applyBorder="1" applyAlignment="1">
      <alignment horizontal="right"/>
    </xf>
    <xf numFmtId="164" fontId="20" fillId="0" borderId="10" xfId="0" applyNumberFormat="1" applyFont="1" applyFill="1" applyBorder="1" applyAlignment="1">
      <alignment horizontal="right"/>
    </xf>
    <xf numFmtId="0" fontId="20" fillId="0" borderId="10" xfId="0" applyFont="1" applyFill="1" applyBorder="1" applyAlignment="1">
      <alignment horizontal="right"/>
    </xf>
    <xf numFmtId="0" fontId="37" fillId="40" borderId="11" xfId="0" applyFont="1" applyFill="1" applyBorder="1" applyAlignment="1">
      <alignment horizontal="right" vertical="center"/>
    </xf>
    <xf numFmtId="0" fontId="37" fillId="40" borderId="11" xfId="0" applyFont="1" applyFill="1" applyBorder="1" applyAlignment="1">
      <alignment horizontal="right"/>
    </xf>
    <xf numFmtId="0" fontId="37" fillId="40" borderId="10" xfId="0" applyFont="1" applyFill="1" applyBorder="1" applyAlignment="1">
      <alignment horizontal="right"/>
    </xf>
    <xf numFmtId="0" fontId="37" fillId="34" borderId="11" xfId="0" applyFont="1" applyFill="1" applyBorder="1" applyAlignment="1">
      <alignment horizontal="right"/>
    </xf>
    <xf numFmtId="0" fontId="35" fillId="0" borderId="13" xfId="0" applyFont="1" applyBorder="1"/>
    <xf numFmtId="0" fontId="35" fillId="0" borderId="10" xfId="0" applyFont="1" applyBorder="1"/>
    <xf numFmtId="1" fontId="35" fillId="0" borderId="13" xfId="0" applyNumberFormat="1" applyFont="1" applyBorder="1"/>
    <xf numFmtId="1" fontId="35" fillId="0" borderId="10" xfId="0" applyNumberFormat="1" applyFont="1" applyBorder="1"/>
    <xf numFmtId="0" fontId="20" fillId="0" borderId="25" xfId="0" applyFont="1" applyBorder="1"/>
    <xf numFmtId="0" fontId="20" fillId="0" borderId="26" xfId="0" applyFont="1" applyBorder="1"/>
    <xf numFmtId="1" fontId="20" fillId="0" borderId="26" xfId="0" applyNumberFormat="1" applyFont="1" applyBorder="1"/>
    <xf numFmtId="1" fontId="20" fillId="0" borderId="27" xfId="0" applyNumberFormat="1" applyFont="1" applyBorder="1"/>
    <xf numFmtId="0" fontId="20" fillId="0" borderId="27" xfId="0" applyFont="1" applyBorder="1"/>
    <xf numFmtId="164" fontId="20" fillId="0" borderId="26" xfId="0" applyNumberFormat="1" applyFont="1" applyBorder="1"/>
    <xf numFmtId="0" fontId="20" fillId="0" borderId="26" xfId="0" applyFont="1" applyFill="1" applyBorder="1"/>
    <xf numFmtId="1" fontId="20" fillId="0" borderId="26" xfId="0" applyNumberFormat="1" applyFont="1" applyFill="1" applyBorder="1"/>
    <xf numFmtId="164" fontId="20" fillId="0" borderId="26" xfId="0" applyNumberFormat="1" applyFont="1" applyFill="1" applyBorder="1"/>
    <xf numFmtId="0" fontId="20" fillId="0" borderId="27" xfId="0" applyFont="1" applyFill="1" applyBorder="1"/>
    <xf numFmtId="0" fontId="20" fillId="41" borderId="11" xfId="0" applyFont="1" applyFill="1" applyBorder="1" applyAlignment="1">
      <alignment horizontal="right" vertical="center"/>
    </xf>
    <xf numFmtId="1" fontId="20" fillId="41" borderId="11" xfId="0" applyNumberFormat="1" applyFont="1" applyFill="1" applyBorder="1" applyAlignment="1">
      <alignment horizontal="right" vertical="center" wrapText="1"/>
    </xf>
    <xf numFmtId="164" fontId="20" fillId="41" borderId="11" xfId="0" applyNumberFormat="1" applyFont="1" applyFill="1" applyBorder="1" applyAlignment="1">
      <alignment horizontal="right" vertical="center"/>
    </xf>
    <xf numFmtId="0" fontId="30" fillId="41" borderId="11" xfId="0" applyFont="1" applyFill="1" applyBorder="1" applyAlignment="1">
      <alignment horizontal="right" vertical="center"/>
    </xf>
    <xf numFmtId="1" fontId="30" fillId="41" borderId="11" xfId="0" applyNumberFormat="1" applyFont="1" applyFill="1" applyBorder="1" applyAlignment="1">
      <alignment horizontal="right" vertical="center" wrapText="1"/>
    </xf>
    <xf numFmtId="164" fontId="30" fillId="41" borderId="11" xfId="0" applyNumberFormat="1" applyFont="1" applyFill="1" applyBorder="1" applyAlignment="1">
      <alignment horizontal="right" vertical="center"/>
    </xf>
    <xf numFmtId="1" fontId="20" fillId="41" borderId="11" xfId="0" applyNumberFormat="1" applyFont="1" applyFill="1" applyBorder="1" applyAlignment="1">
      <alignment horizontal="right"/>
    </xf>
    <xf numFmtId="164" fontId="20" fillId="41" borderId="11" xfId="0" applyNumberFormat="1" applyFont="1" applyFill="1" applyBorder="1" applyAlignment="1">
      <alignment horizontal="right"/>
    </xf>
    <xf numFmtId="1" fontId="20" fillId="41" borderId="10" xfId="0" applyNumberFormat="1" applyFont="1" applyFill="1" applyBorder="1" applyAlignment="1">
      <alignment horizontal="right"/>
    </xf>
    <xf numFmtId="164" fontId="20" fillId="41" borderId="10" xfId="0" applyNumberFormat="1" applyFont="1" applyFill="1" applyBorder="1" applyAlignment="1">
      <alignment horizontal="right"/>
    </xf>
    <xf numFmtId="0" fontId="20" fillId="41" borderId="11" xfId="0" applyFont="1" applyFill="1" applyBorder="1" applyAlignment="1">
      <alignment horizontal="right"/>
    </xf>
    <xf numFmtId="0" fontId="30" fillId="41" borderId="11" xfId="0" applyFont="1" applyFill="1" applyBorder="1" applyAlignment="1">
      <alignment horizontal="right"/>
    </xf>
    <xf numFmtId="1" fontId="30" fillId="41" borderId="11" xfId="0" applyNumberFormat="1" applyFont="1" applyFill="1" applyBorder="1" applyAlignment="1">
      <alignment horizontal="right"/>
    </xf>
    <xf numFmtId="164" fontId="30" fillId="41" borderId="11" xfId="0" applyNumberFormat="1" applyFont="1" applyFill="1" applyBorder="1" applyAlignment="1">
      <alignment horizontal="right"/>
    </xf>
    <xf numFmtId="0" fontId="30" fillId="0" borderId="11" xfId="0" applyFont="1" applyFill="1" applyBorder="1" applyAlignment="1">
      <alignment horizontal="right"/>
    </xf>
    <xf numFmtId="0" fontId="20" fillId="41" borderId="17" xfId="0" applyFont="1" applyFill="1" applyBorder="1"/>
    <xf numFmtId="1" fontId="20" fillId="41" borderId="17" xfId="0" applyNumberFormat="1" applyFont="1" applyFill="1" applyBorder="1"/>
    <xf numFmtId="164" fontId="20" fillId="41" borderId="17" xfId="0" applyNumberFormat="1" applyFont="1" applyFill="1" applyBorder="1"/>
    <xf numFmtId="0" fontId="31" fillId="41" borderId="17" xfId="7" applyFont="1" applyFill="1" applyBorder="1"/>
    <xf numFmtId="1" fontId="31" fillId="41" borderId="17" xfId="7" applyNumberFormat="1" applyFont="1" applyFill="1" applyBorder="1"/>
    <xf numFmtId="164" fontId="31" fillId="41" borderId="17" xfId="7" applyNumberFormat="1" applyFont="1" applyFill="1" applyBorder="1"/>
    <xf numFmtId="0" fontId="20" fillId="38" borderId="17" xfId="0" applyFont="1" applyFill="1" applyBorder="1"/>
    <xf numFmtId="1" fontId="20" fillId="38" borderId="17" xfId="0" applyNumberFormat="1" applyFont="1" applyFill="1" applyBorder="1"/>
    <xf numFmtId="0" fontId="31" fillId="38" borderId="17" xfId="7" applyFont="1" applyFill="1" applyBorder="1"/>
    <xf numFmtId="1" fontId="31" fillId="38" borderId="17" xfId="7" applyNumberFormat="1" applyFont="1" applyFill="1" applyBorder="1"/>
    <xf numFmtId="0" fontId="29" fillId="0" borderId="25" xfId="0" applyFont="1" applyBorder="1" applyAlignment="1">
      <alignment vertical="center"/>
    </xf>
    <xf numFmtId="0" fontId="29" fillId="0" borderId="26" xfId="0" applyFont="1" applyBorder="1" applyAlignment="1">
      <alignment vertical="center"/>
    </xf>
    <xf numFmtId="0" fontId="29" fillId="0" borderId="27" xfId="0" applyFont="1" applyBorder="1" applyAlignment="1">
      <alignment vertical="center"/>
    </xf>
    <xf numFmtId="0" fontId="29" fillId="0" borderId="31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39" xfId="0" applyFont="1" applyBorder="1" applyAlignment="1">
      <alignment vertical="center"/>
    </xf>
    <xf numFmtId="164" fontId="21" fillId="37" borderId="24" xfId="0" applyNumberFormat="1" applyFont="1" applyFill="1" applyBorder="1" applyAlignment="1">
      <alignment horizontal="left" vertical="center"/>
    </xf>
    <xf numFmtId="0" fontId="24" fillId="36" borderId="24" xfId="0" applyFont="1" applyFill="1" applyBorder="1" applyAlignment="1">
      <alignment horizontal="center" vertical="center" wrapText="1"/>
    </xf>
    <xf numFmtId="0" fontId="22" fillId="34" borderId="17" xfId="0" applyFont="1" applyFill="1" applyBorder="1" applyAlignment="1">
      <alignment horizontal="center"/>
    </xf>
    <xf numFmtId="1" fontId="22" fillId="34" borderId="18" xfId="0" applyNumberFormat="1" applyFont="1" applyFill="1" applyBorder="1" applyAlignment="1">
      <alignment horizontal="center" vertical="center" wrapText="1"/>
    </xf>
    <xf numFmtId="1" fontId="22" fillId="34" borderId="19" xfId="0" applyNumberFormat="1" applyFont="1" applyFill="1" applyBorder="1" applyAlignment="1">
      <alignment horizontal="center" vertical="center" wrapText="1"/>
    </xf>
    <xf numFmtId="1" fontId="22" fillId="34" borderId="20" xfId="0" applyNumberFormat="1" applyFont="1" applyFill="1" applyBorder="1" applyAlignment="1">
      <alignment horizontal="center" vertical="center" wrapText="1"/>
    </xf>
    <xf numFmtId="0" fontId="28" fillId="0" borderId="25" xfId="0" applyFont="1" applyBorder="1" applyAlignment="1">
      <alignment horizontal="left" vertical="center"/>
    </xf>
    <xf numFmtId="0" fontId="28" fillId="0" borderId="26" xfId="0" applyFont="1" applyBorder="1" applyAlignment="1">
      <alignment horizontal="left" vertical="center"/>
    </xf>
    <xf numFmtId="0" fontId="28" fillId="0" borderId="27" xfId="0" applyFont="1" applyBorder="1" applyAlignment="1">
      <alignment horizontal="left" vertical="center"/>
    </xf>
    <xf numFmtId="0" fontId="28" fillId="0" borderId="31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39" xfId="0" applyFont="1" applyBorder="1" applyAlignment="1">
      <alignment horizontal="left" vertical="center"/>
    </xf>
    <xf numFmtId="0" fontId="28" fillId="0" borderId="28" xfId="0" applyFont="1" applyBorder="1" applyAlignment="1">
      <alignment horizontal="left" vertical="center"/>
    </xf>
    <xf numFmtId="0" fontId="28" fillId="0" borderId="29" xfId="0" applyFont="1" applyBorder="1" applyAlignment="1">
      <alignment horizontal="left" vertical="center"/>
    </xf>
    <xf numFmtId="0" fontId="28" fillId="0" borderId="30" xfId="0" applyFont="1" applyBorder="1" applyAlignment="1">
      <alignment horizontal="left" vertical="center"/>
    </xf>
    <xf numFmtId="0" fontId="22" fillId="34" borderId="18" xfId="0" applyFont="1" applyFill="1" applyBorder="1" applyAlignment="1">
      <alignment horizontal="center" vertical="center" wrapText="1"/>
    </xf>
    <xf numFmtId="0" fontId="22" fillId="34" borderId="19" xfId="0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center" vertical="center" wrapText="1"/>
    </xf>
    <xf numFmtId="0" fontId="22" fillId="34" borderId="18" xfId="0" applyFont="1" applyFill="1" applyBorder="1" applyAlignment="1">
      <alignment horizontal="left" vertical="center"/>
    </xf>
    <xf numFmtId="0" fontId="22" fillId="34" borderId="19" xfId="0" applyFont="1" applyFill="1" applyBorder="1" applyAlignment="1">
      <alignment horizontal="left" vertical="center"/>
    </xf>
    <xf numFmtId="0" fontId="22" fillId="34" borderId="20" xfId="0" applyFont="1" applyFill="1" applyBorder="1" applyAlignment="1">
      <alignment horizontal="left" vertical="center"/>
    </xf>
    <xf numFmtId="0" fontId="24" fillId="36" borderId="16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/>
    </xf>
    <xf numFmtId="0" fontId="22" fillId="34" borderId="11" xfId="0" applyFont="1" applyFill="1" applyBorder="1" applyAlignment="1">
      <alignment horizontal="center"/>
    </xf>
    <xf numFmtId="0" fontId="24" fillId="36" borderId="31" xfId="0" applyFont="1" applyFill="1" applyBorder="1" applyAlignment="1">
      <alignment horizontal="left" vertical="center" wrapText="1"/>
    </xf>
    <xf numFmtId="0" fontId="24" fillId="36" borderId="32" xfId="0" applyFont="1" applyFill="1" applyBorder="1" applyAlignment="1">
      <alignment horizontal="left" vertical="center" wrapText="1"/>
    </xf>
    <xf numFmtId="0" fontId="24" fillId="36" borderId="33" xfId="0" applyFont="1" applyFill="1" applyBorder="1" applyAlignment="1">
      <alignment horizontal="left" vertical="center" wrapText="1"/>
    </xf>
    <xf numFmtId="0" fontId="24" fillId="36" borderId="23" xfId="0" applyFont="1" applyFill="1" applyBorder="1" applyAlignment="1">
      <alignment horizontal="left" vertical="center" wrapText="1"/>
    </xf>
    <xf numFmtId="0" fontId="24" fillId="34" borderId="34" xfId="0" applyFont="1" applyFill="1" applyBorder="1" applyAlignment="1">
      <alignment horizontal="center" vertical="center" wrapText="1"/>
    </xf>
    <xf numFmtId="0" fontId="24" fillId="34" borderId="35" xfId="0" applyFont="1" applyFill="1" applyBorder="1" applyAlignment="1">
      <alignment horizontal="center" vertical="center" wrapText="1"/>
    </xf>
    <xf numFmtId="0" fontId="24" fillId="34" borderId="36" xfId="0" applyFont="1" applyFill="1" applyBorder="1" applyAlignment="1">
      <alignment horizontal="center" vertical="center" wrapText="1"/>
    </xf>
    <xf numFmtId="0" fontId="24" fillId="34" borderId="37" xfId="0" applyFont="1" applyFill="1" applyBorder="1" applyAlignment="1">
      <alignment horizontal="center" vertical="center" wrapText="1"/>
    </xf>
    <xf numFmtId="0" fontId="24" fillId="34" borderId="38" xfId="0" applyFont="1" applyFill="1" applyBorder="1" applyAlignment="1">
      <alignment horizontal="center" vertical="center" wrapText="1"/>
    </xf>
    <xf numFmtId="0" fontId="24" fillId="34" borderId="23" xfId="0" applyFont="1" applyFill="1" applyBorder="1" applyAlignment="1">
      <alignment horizontal="center" vertical="center" wrapText="1"/>
    </xf>
    <xf numFmtId="0" fontId="28" fillId="0" borderId="40" xfId="0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28" fillId="0" borderId="22" xfId="0" applyFont="1" applyBorder="1" applyAlignment="1">
      <alignment horizontal="left" vertical="center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wrapText="1"/>
    </xf>
    <xf numFmtId="0" fontId="22" fillId="34" borderId="24" xfId="0" applyFont="1" applyFill="1" applyBorder="1" applyAlignment="1">
      <alignment horizontal="center" vertical="center" wrapText="1"/>
    </xf>
    <xf numFmtId="0" fontId="25" fillId="34" borderId="24" xfId="0" applyFont="1" applyFill="1" applyBorder="1" applyAlignment="1">
      <alignment horizontal="justify" vertical="center" wrapText="1"/>
    </xf>
    <xf numFmtId="0" fontId="24" fillId="34" borderId="24" xfId="0" applyFont="1" applyFill="1" applyBorder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CCCC"/>
      <color rgb="FFFFE5FF"/>
      <color rgb="FFE9F7FD"/>
      <color rgb="FF009999"/>
      <color rgb="FF33CCCC"/>
      <color rgb="FFFF99CC"/>
      <color rgb="FFAFECEB"/>
      <color rgb="FFFFCCFF"/>
      <color rgb="FF00CBE2"/>
      <color rgb="FFE9EC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G38" sqref="G38"/>
    </sheetView>
  </sheetViews>
  <sheetFormatPr defaultColWidth="15" defaultRowHeight="11.5" x14ac:dyDescent="0.25"/>
  <cols>
    <col min="1" max="2" width="15" style="1"/>
    <col min="3" max="3" width="15" style="8"/>
    <col min="4" max="5" width="15" style="1"/>
    <col min="6" max="6" width="16.6328125" style="1" customWidth="1"/>
    <col min="7" max="16384" width="15" style="1"/>
  </cols>
  <sheetData>
    <row r="1" spans="1:9" x14ac:dyDescent="0.25">
      <c r="B1" s="159"/>
      <c r="C1" s="161"/>
      <c r="D1" s="160"/>
      <c r="E1" s="160"/>
      <c r="F1" s="160"/>
      <c r="G1" s="160"/>
      <c r="H1" s="163"/>
    </row>
    <row r="2" spans="1:9" x14ac:dyDescent="0.25">
      <c r="B2" s="194" t="s">
        <v>223</v>
      </c>
      <c r="C2" s="195"/>
      <c r="D2" s="195"/>
      <c r="E2" s="195"/>
      <c r="F2" s="195"/>
      <c r="G2" s="195"/>
      <c r="H2" s="196"/>
    </row>
    <row r="3" spans="1:9" x14ac:dyDescent="0.25">
      <c r="B3" s="197"/>
      <c r="C3" s="198"/>
      <c r="D3" s="198"/>
      <c r="E3" s="198"/>
      <c r="F3" s="198"/>
      <c r="G3" s="198"/>
      <c r="H3" s="199"/>
    </row>
    <row r="4" spans="1:9" x14ac:dyDescent="0.25">
      <c r="B4" s="197"/>
      <c r="C4" s="198"/>
      <c r="D4" s="198"/>
      <c r="E4" s="198"/>
      <c r="F4" s="198"/>
      <c r="G4" s="198"/>
      <c r="H4" s="199"/>
    </row>
    <row r="5" spans="1:9" s="41" customFormat="1" ht="26" customHeight="1" x14ac:dyDescent="0.25">
      <c r="A5" s="117"/>
      <c r="B5" s="201"/>
      <c r="C5" s="201" t="s">
        <v>159</v>
      </c>
      <c r="D5" s="201"/>
      <c r="E5" s="201" t="s">
        <v>190</v>
      </c>
      <c r="F5" s="201" t="s">
        <v>229</v>
      </c>
      <c r="G5" s="201" t="s">
        <v>230</v>
      </c>
      <c r="H5" s="201" t="s">
        <v>150</v>
      </c>
      <c r="I5" s="40"/>
    </row>
    <row r="6" spans="1:9" s="41" customFormat="1" ht="34" customHeight="1" x14ac:dyDescent="0.25">
      <c r="A6" s="117"/>
      <c r="B6" s="201"/>
      <c r="C6" s="201"/>
      <c r="D6" s="201"/>
      <c r="E6" s="201"/>
      <c r="F6" s="201"/>
      <c r="G6" s="201"/>
      <c r="H6" s="201"/>
      <c r="I6" s="40"/>
    </row>
    <row r="7" spans="1:9" x14ac:dyDescent="0.25">
      <c r="A7" s="11"/>
      <c r="B7" s="118" t="s">
        <v>151</v>
      </c>
      <c r="C7" s="119" t="s">
        <v>23</v>
      </c>
      <c r="D7" s="120" t="s">
        <v>5</v>
      </c>
      <c r="E7" s="120"/>
      <c r="F7" s="120"/>
      <c r="G7" s="120"/>
      <c r="H7" s="120"/>
      <c r="I7" s="13"/>
    </row>
    <row r="8" spans="1:9" ht="14.5" customHeight="1" x14ac:dyDescent="0.25">
      <c r="A8" s="11"/>
      <c r="B8" s="121" t="s">
        <v>3</v>
      </c>
      <c r="C8" s="122">
        <v>341</v>
      </c>
      <c r="D8" s="89">
        <v>44.6</v>
      </c>
      <c r="E8" s="89">
        <f>C8/5</f>
        <v>68.2</v>
      </c>
      <c r="F8" s="89">
        <v>149.69999999999999</v>
      </c>
      <c r="G8" s="123">
        <v>154.4</v>
      </c>
      <c r="H8" s="124" t="s">
        <v>207</v>
      </c>
      <c r="I8" s="13"/>
    </row>
    <row r="9" spans="1:9" x14ac:dyDescent="0.25">
      <c r="A9" s="11"/>
      <c r="B9" s="121" t="s">
        <v>4</v>
      </c>
      <c r="C9" s="122">
        <v>424</v>
      </c>
      <c r="D9" s="89">
        <v>55.4</v>
      </c>
      <c r="E9" s="89">
        <f>C9/5</f>
        <v>84.8</v>
      </c>
      <c r="F9" s="89">
        <v>177</v>
      </c>
      <c r="G9" s="123">
        <v>183</v>
      </c>
      <c r="H9" s="124" t="s">
        <v>208</v>
      </c>
      <c r="I9" s="13"/>
    </row>
    <row r="10" spans="1:9" x14ac:dyDescent="0.25">
      <c r="A10" s="11"/>
      <c r="B10" s="125" t="s">
        <v>152</v>
      </c>
      <c r="C10" s="119"/>
      <c r="D10" s="126"/>
      <c r="E10" s="126"/>
      <c r="F10" s="126"/>
      <c r="G10" s="127"/>
      <c r="H10" s="126"/>
      <c r="I10" s="13"/>
    </row>
    <row r="11" spans="1:9" x14ac:dyDescent="0.25">
      <c r="A11" s="11"/>
      <c r="B11" s="121" t="s">
        <v>153</v>
      </c>
      <c r="C11" s="122">
        <v>338</v>
      </c>
      <c r="D11" s="89">
        <v>44.2</v>
      </c>
      <c r="E11" s="89">
        <f t="shared" ref="E11:E16" si="0">C11/5</f>
        <v>67.599999999999994</v>
      </c>
      <c r="F11" s="89">
        <v>222.72155193431689</v>
      </c>
      <c r="G11" s="92">
        <v>86.2</v>
      </c>
      <c r="H11" s="89" t="s">
        <v>210</v>
      </c>
      <c r="I11" s="13"/>
    </row>
    <row r="12" spans="1:9" x14ac:dyDescent="0.25">
      <c r="A12" s="11"/>
      <c r="B12" s="121" t="s">
        <v>154</v>
      </c>
      <c r="C12" s="122">
        <v>214</v>
      </c>
      <c r="D12" s="89">
        <v>28</v>
      </c>
      <c r="E12" s="89">
        <f t="shared" si="0"/>
        <v>42.8</v>
      </c>
      <c r="F12" s="89">
        <v>131.43848000345565</v>
      </c>
      <c r="G12" s="92">
        <v>40.299999999999997</v>
      </c>
      <c r="H12" s="89" t="s">
        <v>212</v>
      </c>
      <c r="I12" s="13"/>
    </row>
    <row r="13" spans="1:9" x14ac:dyDescent="0.25">
      <c r="A13" s="11"/>
      <c r="B13" s="121" t="s">
        <v>155</v>
      </c>
      <c r="C13" s="122">
        <v>213</v>
      </c>
      <c r="D13" s="89">
        <v>27.8</v>
      </c>
      <c r="E13" s="89">
        <f t="shared" si="0"/>
        <v>42.6</v>
      </c>
      <c r="F13" s="89">
        <v>139.55368904307906</v>
      </c>
      <c r="G13" s="92">
        <v>42.5</v>
      </c>
      <c r="H13" s="89" t="s">
        <v>211</v>
      </c>
      <c r="I13" s="13"/>
    </row>
    <row r="14" spans="1:9" ht="13.5" customHeight="1" x14ac:dyDescent="0.25">
      <c r="A14" s="11"/>
      <c r="B14" s="200" t="s">
        <v>156</v>
      </c>
      <c r="C14" s="200"/>
      <c r="D14" s="200"/>
      <c r="E14" s="200"/>
      <c r="F14" s="200"/>
      <c r="G14" s="200"/>
      <c r="H14" s="200"/>
      <c r="I14" s="13"/>
    </row>
    <row r="15" spans="1:9" x14ac:dyDescent="0.25">
      <c r="A15" s="11"/>
      <c r="B15" s="121" t="s">
        <v>0</v>
      </c>
      <c r="C15" s="122">
        <v>201</v>
      </c>
      <c r="D15" s="89">
        <v>26.3</v>
      </c>
      <c r="E15" s="89">
        <f t="shared" si="0"/>
        <v>40.200000000000003</v>
      </c>
      <c r="F15" s="89">
        <v>160</v>
      </c>
      <c r="G15" s="92">
        <v>159.9</v>
      </c>
      <c r="H15" s="89" t="s">
        <v>206</v>
      </c>
      <c r="I15" s="13"/>
    </row>
    <row r="16" spans="1:9" x14ac:dyDescent="0.25">
      <c r="A16" s="11"/>
      <c r="B16" s="121" t="s">
        <v>157</v>
      </c>
      <c r="C16" s="122">
        <v>564</v>
      </c>
      <c r="D16" s="89">
        <v>73.7</v>
      </c>
      <c r="E16" s="89">
        <f t="shared" si="0"/>
        <v>112.8</v>
      </c>
      <c r="F16" s="89">
        <v>145</v>
      </c>
      <c r="G16" s="92">
        <v>146</v>
      </c>
      <c r="H16" s="89" t="s">
        <v>209</v>
      </c>
      <c r="I16" s="13"/>
    </row>
    <row r="17" spans="1:9" x14ac:dyDescent="0.25">
      <c r="A17" s="11"/>
      <c r="B17" s="128" t="s">
        <v>25</v>
      </c>
      <c r="C17" s="129">
        <v>765</v>
      </c>
      <c r="D17" s="130">
        <v>100</v>
      </c>
      <c r="E17" s="130">
        <f>C17/5</f>
        <v>153</v>
      </c>
      <c r="F17" s="130">
        <v>167.3</v>
      </c>
      <c r="G17" s="131">
        <v>169.1</v>
      </c>
      <c r="H17" s="131" t="s">
        <v>214</v>
      </c>
      <c r="I17" s="13"/>
    </row>
    <row r="18" spans="1:9" s="156" customFormat="1" x14ac:dyDescent="0.2">
      <c r="B18" s="155" t="s">
        <v>227</v>
      </c>
      <c r="C18" s="157"/>
      <c r="D18" s="155"/>
      <c r="E18" s="155"/>
      <c r="F18" s="155"/>
      <c r="G18" s="155"/>
      <c r="H18" s="155"/>
    </row>
    <row r="19" spans="1:9" s="156" customFormat="1" x14ac:dyDescent="0.2">
      <c r="B19" s="156" t="s">
        <v>228</v>
      </c>
      <c r="C19" s="158"/>
    </row>
  </sheetData>
  <mergeCells count="8">
    <mergeCell ref="B2:H4"/>
    <mergeCell ref="B14:H14"/>
    <mergeCell ref="B5:B6"/>
    <mergeCell ref="C5:D6"/>
    <mergeCell ref="E5:E6"/>
    <mergeCell ref="F5:F6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80" zoomScaleNormal="100" workbookViewId="0">
      <selection activeCell="D25" sqref="D25"/>
    </sheetView>
  </sheetViews>
  <sheetFormatPr defaultRowHeight="11.5" x14ac:dyDescent="0.25"/>
  <cols>
    <col min="1" max="1" width="8.7265625" style="1"/>
    <col min="2" max="2" width="62.1796875" style="1" customWidth="1"/>
    <col min="3" max="3" width="16.54296875" style="1" customWidth="1"/>
    <col min="4" max="4" width="14.7265625" style="1" customWidth="1"/>
    <col min="5" max="8" width="16.90625" style="8" customWidth="1"/>
    <col min="9" max="9" width="8.7265625" style="1"/>
    <col min="10" max="10" width="8.7265625" style="8"/>
    <col min="11" max="12" width="8.7265625" style="1"/>
    <col min="13" max="13" width="8.7265625" style="8"/>
    <col min="14" max="15" width="8.7265625" style="1"/>
    <col min="16" max="16" width="8.7265625" style="8"/>
    <col min="17" max="21" width="8.7265625" style="1"/>
    <col min="22" max="22" width="8.7265625" style="8"/>
    <col min="23" max="24" width="8.7265625" style="1"/>
    <col min="25" max="25" width="8.7265625" style="8"/>
    <col min="26" max="26" width="8.7265625" style="9"/>
    <col min="27" max="27" width="8.7265625" style="1"/>
    <col min="28" max="28" width="8.7265625" style="8"/>
    <col min="29" max="29" width="8.7265625" style="9"/>
    <col min="30" max="16384" width="8.7265625" style="1"/>
  </cols>
  <sheetData>
    <row r="1" spans="1:30" x14ac:dyDescent="0.25">
      <c r="B1" s="159"/>
      <c r="C1" s="160"/>
      <c r="D1" s="160"/>
      <c r="E1" s="161"/>
      <c r="F1" s="161"/>
      <c r="G1" s="161"/>
      <c r="H1" s="162"/>
      <c r="I1" s="15"/>
      <c r="J1" s="16"/>
      <c r="K1" s="15"/>
      <c r="L1" s="15"/>
      <c r="M1" s="16"/>
      <c r="N1" s="15"/>
      <c r="O1" s="15"/>
      <c r="P1" s="16"/>
      <c r="Q1" s="15"/>
      <c r="R1" s="15"/>
      <c r="S1" s="15"/>
      <c r="T1" s="15"/>
      <c r="U1" s="15"/>
      <c r="V1" s="16"/>
      <c r="W1" s="15"/>
      <c r="X1" s="15"/>
      <c r="Y1" s="16"/>
      <c r="Z1" s="17"/>
      <c r="AA1" s="15"/>
      <c r="AB1" s="16"/>
      <c r="AC1" s="17"/>
    </row>
    <row r="2" spans="1:30" ht="11.5" customHeight="1" x14ac:dyDescent="0.25">
      <c r="B2" s="206" t="s">
        <v>218</v>
      </c>
      <c r="C2" s="207"/>
      <c r="D2" s="207"/>
      <c r="E2" s="207"/>
      <c r="F2" s="207"/>
      <c r="G2" s="207"/>
      <c r="H2" s="208"/>
      <c r="I2" s="15"/>
      <c r="J2" s="16"/>
      <c r="K2" s="15"/>
      <c r="L2" s="15"/>
      <c r="M2" s="16"/>
      <c r="N2" s="15"/>
      <c r="O2" s="15"/>
      <c r="P2" s="16"/>
      <c r="Q2" s="15"/>
      <c r="R2" s="15"/>
      <c r="S2" s="15"/>
      <c r="T2" s="15"/>
      <c r="U2" s="15"/>
      <c r="V2" s="16"/>
      <c r="W2" s="15"/>
      <c r="X2" s="15"/>
      <c r="Y2" s="16"/>
      <c r="Z2" s="17"/>
      <c r="AA2" s="15"/>
      <c r="AB2" s="16"/>
      <c r="AC2" s="17"/>
    </row>
    <row r="3" spans="1:30" ht="11.5" customHeight="1" x14ac:dyDescent="0.25">
      <c r="B3" s="209"/>
      <c r="C3" s="210"/>
      <c r="D3" s="210"/>
      <c r="E3" s="210"/>
      <c r="F3" s="210"/>
      <c r="G3" s="210"/>
      <c r="H3" s="211"/>
      <c r="I3" s="15"/>
      <c r="J3" s="16"/>
      <c r="K3" s="15"/>
      <c r="L3" s="15"/>
      <c r="M3" s="16"/>
      <c r="N3" s="15"/>
      <c r="O3" s="15"/>
      <c r="P3" s="16"/>
      <c r="Q3" s="15"/>
      <c r="R3" s="15"/>
      <c r="S3" s="15"/>
      <c r="T3" s="15"/>
      <c r="U3" s="15"/>
      <c r="V3" s="16"/>
      <c r="W3" s="15"/>
      <c r="X3" s="15"/>
      <c r="Y3" s="16"/>
      <c r="Z3" s="17"/>
      <c r="AA3" s="15"/>
      <c r="AB3" s="16"/>
      <c r="AC3" s="17"/>
    </row>
    <row r="4" spans="1:30" ht="11.5" customHeight="1" x14ac:dyDescent="0.25">
      <c r="B4" s="212"/>
      <c r="C4" s="213"/>
      <c r="D4" s="213"/>
      <c r="E4" s="213"/>
      <c r="F4" s="213"/>
      <c r="G4" s="213"/>
      <c r="H4" s="214"/>
      <c r="I4" s="15"/>
      <c r="J4" s="16"/>
      <c r="K4" s="15"/>
      <c r="L4" s="15"/>
      <c r="M4" s="16"/>
      <c r="N4" s="15"/>
      <c r="O4" s="15"/>
      <c r="P4" s="16"/>
      <c r="Q4" s="15"/>
      <c r="R4" s="15"/>
      <c r="S4" s="15"/>
      <c r="T4" s="15"/>
      <c r="U4" s="15"/>
      <c r="V4" s="16"/>
      <c r="W4" s="15"/>
      <c r="X4" s="15"/>
      <c r="Y4" s="16"/>
      <c r="Z4" s="17"/>
      <c r="AA4" s="15"/>
      <c r="AB4" s="16"/>
      <c r="AC4" s="17"/>
    </row>
    <row r="5" spans="1:30" ht="29" customHeight="1" x14ac:dyDescent="0.25">
      <c r="A5" s="11"/>
      <c r="B5" s="218" t="s">
        <v>216</v>
      </c>
      <c r="C5" s="215" t="s">
        <v>24</v>
      </c>
      <c r="D5" s="215" t="s">
        <v>26</v>
      </c>
      <c r="E5" s="203" t="s">
        <v>215</v>
      </c>
      <c r="F5" s="203" t="s">
        <v>219</v>
      </c>
      <c r="G5" s="203" t="s">
        <v>220</v>
      </c>
      <c r="H5" s="203" t="s">
        <v>193</v>
      </c>
      <c r="I5" s="202" t="s">
        <v>19</v>
      </c>
      <c r="J5" s="202"/>
      <c r="K5" s="202"/>
      <c r="L5" s="202"/>
      <c r="M5" s="202"/>
      <c r="N5" s="202"/>
      <c r="O5" s="202"/>
      <c r="P5" s="202"/>
      <c r="Q5" s="202"/>
      <c r="R5" s="202" t="s">
        <v>191</v>
      </c>
      <c r="S5" s="202"/>
      <c r="T5" s="202"/>
      <c r="U5" s="202"/>
      <c r="V5" s="202"/>
      <c r="W5" s="202"/>
      <c r="X5" s="202" t="s">
        <v>28</v>
      </c>
      <c r="Y5" s="202"/>
      <c r="Z5" s="202"/>
      <c r="AA5" s="202"/>
      <c r="AB5" s="202"/>
      <c r="AC5" s="202"/>
      <c r="AD5" s="13"/>
    </row>
    <row r="6" spans="1:30" x14ac:dyDescent="0.25">
      <c r="A6" s="11"/>
      <c r="B6" s="219"/>
      <c r="C6" s="216"/>
      <c r="D6" s="216"/>
      <c r="E6" s="204"/>
      <c r="F6" s="204"/>
      <c r="G6" s="204"/>
      <c r="H6" s="204"/>
      <c r="I6" s="202" t="s">
        <v>20</v>
      </c>
      <c r="J6" s="202"/>
      <c r="K6" s="202"/>
      <c r="L6" s="202" t="s">
        <v>21</v>
      </c>
      <c r="M6" s="202"/>
      <c r="N6" s="202"/>
      <c r="O6" s="202" t="s">
        <v>22</v>
      </c>
      <c r="P6" s="202"/>
      <c r="Q6" s="202"/>
      <c r="R6" s="202" t="s">
        <v>3</v>
      </c>
      <c r="S6" s="202"/>
      <c r="T6" s="202"/>
      <c r="U6" s="202" t="s">
        <v>4</v>
      </c>
      <c r="V6" s="202"/>
      <c r="W6" s="202"/>
      <c r="X6" s="202" t="s">
        <v>1</v>
      </c>
      <c r="Y6" s="202"/>
      <c r="Z6" s="202"/>
      <c r="AA6" s="202" t="s">
        <v>2</v>
      </c>
      <c r="AB6" s="202"/>
      <c r="AC6" s="202"/>
      <c r="AD6" s="13"/>
    </row>
    <row r="7" spans="1:30" s="2" customFormat="1" ht="20" x14ac:dyDescent="0.2">
      <c r="A7" s="12"/>
      <c r="B7" s="220"/>
      <c r="C7" s="217"/>
      <c r="D7" s="217"/>
      <c r="E7" s="205"/>
      <c r="F7" s="205"/>
      <c r="G7" s="205"/>
      <c r="H7" s="205"/>
      <c r="I7" s="22" t="s">
        <v>148</v>
      </c>
      <c r="J7" s="23" t="s">
        <v>149</v>
      </c>
      <c r="K7" s="22" t="s">
        <v>27</v>
      </c>
      <c r="L7" s="22" t="s">
        <v>148</v>
      </c>
      <c r="M7" s="23" t="s">
        <v>149</v>
      </c>
      <c r="N7" s="22" t="s">
        <v>27</v>
      </c>
      <c r="O7" s="22" t="s">
        <v>148</v>
      </c>
      <c r="P7" s="23" t="s">
        <v>149</v>
      </c>
      <c r="Q7" s="22" t="s">
        <v>27</v>
      </c>
      <c r="R7" s="22" t="s">
        <v>148</v>
      </c>
      <c r="S7" s="23" t="s">
        <v>149</v>
      </c>
      <c r="T7" s="22" t="s">
        <v>5</v>
      </c>
      <c r="U7" s="22" t="s">
        <v>148</v>
      </c>
      <c r="V7" s="23" t="s">
        <v>149</v>
      </c>
      <c r="W7" s="22" t="s">
        <v>5</v>
      </c>
      <c r="X7" s="22" t="s">
        <v>148</v>
      </c>
      <c r="Y7" s="23" t="s">
        <v>149</v>
      </c>
      <c r="Z7" s="36" t="s">
        <v>5</v>
      </c>
      <c r="AA7" s="22" t="s">
        <v>148</v>
      </c>
      <c r="AB7" s="23" t="s">
        <v>149</v>
      </c>
      <c r="AC7" s="36" t="s">
        <v>5</v>
      </c>
      <c r="AD7" s="14"/>
    </row>
    <row r="8" spans="1:30" x14ac:dyDescent="0.25">
      <c r="A8" s="11"/>
      <c r="B8" s="31" t="s">
        <v>6</v>
      </c>
      <c r="C8" s="31">
        <v>765</v>
      </c>
      <c r="D8" s="32"/>
      <c r="E8" s="33">
        <f>C8/5</f>
        <v>153</v>
      </c>
      <c r="F8" s="34">
        <v>163.4</v>
      </c>
      <c r="G8" s="34">
        <v>169.1</v>
      </c>
      <c r="H8" s="35" t="s">
        <v>213</v>
      </c>
      <c r="I8" s="31">
        <v>338</v>
      </c>
      <c r="J8" s="33">
        <f>I8/5</f>
        <v>67.599999999999994</v>
      </c>
      <c r="K8" s="34">
        <f>I8/C8*100</f>
        <v>44.183006535947712</v>
      </c>
      <c r="L8" s="31">
        <v>213</v>
      </c>
      <c r="M8" s="33">
        <f>L8/5</f>
        <v>42.6</v>
      </c>
      <c r="N8" s="34">
        <f>L8/C8*100</f>
        <v>27.843137254901961</v>
      </c>
      <c r="O8" s="31">
        <v>214</v>
      </c>
      <c r="P8" s="33">
        <f>O8/5</f>
        <v>42.8</v>
      </c>
      <c r="Q8" s="34">
        <f>O8/C8*100</f>
        <v>27.973856209150327</v>
      </c>
      <c r="R8" s="31">
        <v>341</v>
      </c>
      <c r="S8" s="33">
        <f>R8/5</f>
        <v>68.2</v>
      </c>
      <c r="T8" s="33">
        <f>R8/C8*100</f>
        <v>44.575163398692816</v>
      </c>
      <c r="U8" s="31">
        <v>424</v>
      </c>
      <c r="V8" s="33">
        <f>U8/5</f>
        <v>84.8</v>
      </c>
      <c r="W8" s="33">
        <f>U8/C8*100</f>
        <v>55.424836601307192</v>
      </c>
      <c r="X8" s="37">
        <v>201</v>
      </c>
      <c r="Y8" s="38">
        <f>X8/5</f>
        <v>40.200000000000003</v>
      </c>
      <c r="Z8" s="39">
        <f>X8/765*100</f>
        <v>26.274509803921571</v>
      </c>
      <c r="AA8" s="37">
        <f>765-201</f>
        <v>564</v>
      </c>
      <c r="AB8" s="38">
        <f>AA8/5</f>
        <v>112.8</v>
      </c>
      <c r="AC8" s="39">
        <f>AA8/765*100</f>
        <v>73.725490196078439</v>
      </c>
      <c r="AD8" s="13"/>
    </row>
    <row r="9" spans="1:30" x14ac:dyDescent="0.25">
      <c r="A9" s="11"/>
      <c r="B9" s="21" t="s">
        <v>7</v>
      </c>
      <c r="C9" s="24">
        <v>225</v>
      </c>
      <c r="D9" s="25">
        <f>C9/C8*100</f>
        <v>29.411764705882355</v>
      </c>
      <c r="E9" s="26">
        <f>C9/5</f>
        <v>45</v>
      </c>
      <c r="F9" s="27">
        <v>48</v>
      </c>
      <c r="G9" s="27">
        <v>51.5</v>
      </c>
      <c r="H9" s="27" t="s">
        <v>205</v>
      </c>
      <c r="I9" s="184">
        <v>126</v>
      </c>
      <c r="J9" s="185">
        <f t="shared" ref="J9:J20" si="0">I9/5</f>
        <v>25.2</v>
      </c>
      <c r="K9" s="186">
        <f>I9/I8*100</f>
        <v>37.278106508875744</v>
      </c>
      <c r="L9" s="184">
        <v>59</v>
      </c>
      <c r="M9" s="185">
        <f t="shared" ref="M9:M20" si="1">L9/5</f>
        <v>11.8</v>
      </c>
      <c r="N9" s="186">
        <f>L9/L8*100</f>
        <v>27.699530516431924</v>
      </c>
      <c r="O9" s="184">
        <v>40</v>
      </c>
      <c r="P9" s="185">
        <f t="shared" ref="P9:P20" si="2">O9/5</f>
        <v>8</v>
      </c>
      <c r="Q9" s="186">
        <f>O9/O8*100</f>
        <v>18.691588785046729</v>
      </c>
      <c r="R9" s="190">
        <v>92</v>
      </c>
      <c r="S9" s="191">
        <f t="shared" ref="S9:S20" si="3">R9/5</f>
        <v>18.399999999999999</v>
      </c>
      <c r="T9" s="191">
        <f>R9/R8*100</f>
        <v>26.979472140762461</v>
      </c>
      <c r="U9" s="190">
        <v>133</v>
      </c>
      <c r="V9" s="191">
        <f>U9/5</f>
        <v>26.6</v>
      </c>
      <c r="W9" s="191">
        <f>U9/U8*100</f>
        <v>31.367924528301888</v>
      </c>
      <c r="X9" s="184">
        <v>57</v>
      </c>
      <c r="Y9" s="185">
        <f>X9/5</f>
        <v>11.4</v>
      </c>
      <c r="Z9" s="186">
        <f>X9/X8*100</f>
        <v>28.35820895522388</v>
      </c>
      <c r="AA9" s="184">
        <f>255-X9</f>
        <v>198</v>
      </c>
      <c r="AB9" s="185">
        <f>AA9/5</f>
        <v>39.6</v>
      </c>
      <c r="AC9" s="186">
        <f>AA9/AA8*100</f>
        <v>35.106382978723403</v>
      </c>
      <c r="AD9" s="13"/>
    </row>
    <row r="10" spans="1:30" x14ac:dyDescent="0.25">
      <c r="A10" s="11"/>
      <c r="B10" s="21" t="s">
        <v>8</v>
      </c>
      <c r="C10" s="24">
        <v>112</v>
      </c>
      <c r="D10" s="25">
        <f>C10/C8*100</f>
        <v>14.640522875816995</v>
      </c>
      <c r="E10" s="26">
        <f t="shared" ref="E10:E20" si="4">C10/5</f>
        <v>22.4</v>
      </c>
      <c r="F10" s="27">
        <v>23.9</v>
      </c>
      <c r="G10" s="27">
        <v>23.2</v>
      </c>
      <c r="H10" s="27" t="s">
        <v>204</v>
      </c>
      <c r="I10" s="184">
        <v>26</v>
      </c>
      <c r="J10" s="185">
        <f t="shared" si="0"/>
        <v>5.2</v>
      </c>
      <c r="K10" s="186">
        <f>I10/I8*100</f>
        <v>7.6923076923076925</v>
      </c>
      <c r="L10" s="184">
        <v>40</v>
      </c>
      <c r="M10" s="185">
        <f t="shared" si="1"/>
        <v>8</v>
      </c>
      <c r="N10" s="186">
        <f>L10/L8*100</f>
        <v>18.779342723004692</v>
      </c>
      <c r="O10" s="184">
        <v>46</v>
      </c>
      <c r="P10" s="185">
        <f t="shared" si="2"/>
        <v>9.1999999999999993</v>
      </c>
      <c r="Q10" s="186">
        <f>O10/O8*100</f>
        <v>21.495327102803738</v>
      </c>
      <c r="R10" s="190">
        <v>28</v>
      </c>
      <c r="S10" s="191">
        <f t="shared" si="3"/>
        <v>5.6</v>
      </c>
      <c r="T10" s="191">
        <f>R10/R8*100</f>
        <v>8.2111436950146626</v>
      </c>
      <c r="U10" s="190">
        <v>84</v>
      </c>
      <c r="V10" s="191">
        <f t="shared" ref="V10:V20" si="5">U10/5</f>
        <v>16.8</v>
      </c>
      <c r="W10" s="191">
        <f>U10/U8*100</f>
        <v>19.811320754716981</v>
      </c>
      <c r="X10" s="184">
        <v>32</v>
      </c>
      <c r="Y10" s="185">
        <f t="shared" ref="Y10:Y20" si="6">X10/5</f>
        <v>6.4</v>
      </c>
      <c r="Z10" s="186">
        <f>X10/X8*100</f>
        <v>15.920398009950249</v>
      </c>
      <c r="AA10" s="184">
        <f>112-X10</f>
        <v>80</v>
      </c>
      <c r="AB10" s="185">
        <f t="shared" ref="AB10:AB20" si="7">AA10/5</f>
        <v>16</v>
      </c>
      <c r="AC10" s="186">
        <f>AA10/AA8*100</f>
        <v>14.184397163120568</v>
      </c>
      <c r="AD10" s="13"/>
    </row>
    <row r="11" spans="1:30" x14ac:dyDescent="0.25">
      <c r="A11" s="11"/>
      <c r="B11" s="21" t="s">
        <v>9</v>
      </c>
      <c r="C11" s="24">
        <v>179</v>
      </c>
      <c r="D11" s="25">
        <f>C11/C8*100</f>
        <v>23.398692810457515</v>
      </c>
      <c r="E11" s="26">
        <f t="shared" si="4"/>
        <v>35.799999999999997</v>
      </c>
      <c r="F11" s="27">
        <v>38.200000000000003</v>
      </c>
      <c r="G11" s="27">
        <v>39.200000000000003</v>
      </c>
      <c r="H11" s="27" t="s">
        <v>201</v>
      </c>
      <c r="I11" s="184">
        <v>70</v>
      </c>
      <c r="J11" s="185">
        <f t="shared" si="0"/>
        <v>14</v>
      </c>
      <c r="K11" s="186">
        <f>I11/I8*100</f>
        <v>20.710059171597635</v>
      </c>
      <c r="L11" s="184">
        <v>64</v>
      </c>
      <c r="M11" s="185">
        <f t="shared" si="1"/>
        <v>12.8</v>
      </c>
      <c r="N11" s="186">
        <f>L11/L8*100</f>
        <v>30.046948356807512</v>
      </c>
      <c r="O11" s="184">
        <v>45</v>
      </c>
      <c r="P11" s="185">
        <f t="shared" si="2"/>
        <v>9</v>
      </c>
      <c r="Q11" s="186">
        <f>O11/O8*100</f>
        <v>21.028037383177569</v>
      </c>
      <c r="R11" s="190">
        <v>83</v>
      </c>
      <c r="S11" s="191">
        <f t="shared" si="3"/>
        <v>16.600000000000001</v>
      </c>
      <c r="T11" s="191">
        <f>R11/R8*100</f>
        <v>24.340175953079179</v>
      </c>
      <c r="U11" s="190">
        <v>96</v>
      </c>
      <c r="V11" s="191">
        <f t="shared" si="5"/>
        <v>19.2</v>
      </c>
      <c r="W11" s="191">
        <f>U11/U8*100</f>
        <v>22.641509433962266</v>
      </c>
      <c r="X11" s="184">
        <v>52</v>
      </c>
      <c r="Y11" s="185">
        <f t="shared" si="6"/>
        <v>10.4</v>
      </c>
      <c r="Z11" s="186">
        <f>X11/X8*100</f>
        <v>25.870646766169152</v>
      </c>
      <c r="AA11" s="184">
        <f>179-X11</f>
        <v>127</v>
      </c>
      <c r="AB11" s="185">
        <f t="shared" si="7"/>
        <v>25.4</v>
      </c>
      <c r="AC11" s="186">
        <f>AA11/AA8*100</f>
        <v>22.5177304964539</v>
      </c>
      <c r="AD11" s="13"/>
    </row>
    <row r="12" spans="1:30" x14ac:dyDescent="0.25">
      <c r="A12" s="11"/>
      <c r="B12" s="21" t="s">
        <v>10</v>
      </c>
      <c r="C12" s="24">
        <v>42</v>
      </c>
      <c r="D12" s="25">
        <f>C12/C8*100</f>
        <v>5.4901960784313726</v>
      </c>
      <c r="E12" s="26">
        <f t="shared" si="4"/>
        <v>8.4</v>
      </c>
      <c r="F12" s="27">
        <v>8.9</v>
      </c>
      <c r="G12" s="27">
        <v>10.199999999999999</v>
      </c>
      <c r="H12" s="27" t="s">
        <v>200</v>
      </c>
      <c r="I12" s="184">
        <v>35</v>
      </c>
      <c r="J12" s="185">
        <f t="shared" si="0"/>
        <v>7</v>
      </c>
      <c r="K12" s="186">
        <f>I12/I8*100</f>
        <v>10.355029585798817</v>
      </c>
      <c r="L12" s="184">
        <v>5</v>
      </c>
      <c r="M12" s="185">
        <f t="shared" si="1"/>
        <v>1</v>
      </c>
      <c r="N12" s="186">
        <f>L12/L8*100</f>
        <v>2.3474178403755865</v>
      </c>
      <c r="O12" s="184">
        <v>2</v>
      </c>
      <c r="P12" s="185">
        <f t="shared" si="2"/>
        <v>0.4</v>
      </c>
      <c r="Q12" s="186">
        <f>O12/O8*100</f>
        <v>0.93457943925233633</v>
      </c>
      <c r="R12" s="190">
        <v>22</v>
      </c>
      <c r="S12" s="191">
        <f t="shared" si="3"/>
        <v>4.4000000000000004</v>
      </c>
      <c r="T12" s="191">
        <f>R12/R8*100</f>
        <v>6.4516129032258061</v>
      </c>
      <c r="U12" s="190">
        <v>20</v>
      </c>
      <c r="V12" s="191">
        <f t="shared" si="5"/>
        <v>4</v>
      </c>
      <c r="W12" s="191">
        <f>U12/U8*100</f>
        <v>4.716981132075472</v>
      </c>
      <c r="X12" s="184">
        <v>11</v>
      </c>
      <c r="Y12" s="185">
        <f t="shared" si="6"/>
        <v>2.2000000000000002</v>
      </c>
      <c r="Z12" s="186">
        <f>X12/X8*100</f>
        <v>5.4726368159203984</v>
      </c>
      <c r="AA12" s="184">
        <f>42-X12</f>
        <v>31</v>
      </c>
      <c r="AB12" s="185">
        <f t="shared" si="7"/>
        <v>6.2</v>
      </c>
      <c r="AC12" s="186">
        <f>AA12/AA8*100</f>
        <v>5.4964539007092199</v>
      </c>
      <c r="AD12" s="13"/>
    </row>
    <row r="13" spans="1:30" x14ac:dyDescent="0.25">
      <c r="A13" s="11"/>
      <c r="B13" s="21" t="s">
        <v>11</v>
      </c>
      <c r="C13" s="24">
        <v>17</v>
      </c>
      <c r="D13" s="25">
        <f>C13/C8*100</f>
        <v>2.2222222222222223</v>
      </c>
      <c r="E13" s="26">
        <f t="shared" si="4"/>
        <v>3.4</v>
      </c>
      <c r="F13" s="27">
        <v>3.6</v>
      </c>
      <c r="G13" s="27">
        <v>4.3</v>
      </c>
      <c r="H13" s="27" t="s">
        <v>203</v>
      </c>
      <c r="I13" s="184">
        <v>17</v>
      </c>
      <c r="J13" s="185">
        <f t="shared" si="0"/>
        <v>3.4</v>
      </c>
      <c r="K13" s="186">
        <f>I13/I8*100</f>
        <v>5.0295857988165684</v>
      </c>
      <c r="L13" s="184">
        <v>0</v>
      </c>
      <c r="M13" s="185">
        <f t="shared" si="1"/>
        <v>0</v>
      </c>
      <c r="N13" s="186">
        <f>L13/L8*100</f>
        <v>0</v>
      </c>
      <c r="O13" s="184">
        <v>0</v>
      </c>
      <c r="P13" s="185">
        <f t="shared" si="2"/>
        <v>0</v>
      </c>
      <c r="Q13" s="186">
        <f>O13/O8*100</f>
        <v>0</v>
      </c>
      <c r="R13" s="190">
        <v>8</v>
      </c>
      <c r="S13" s="191">
        <f t="shared" si="3"/>
        <v>1.6</v>
      </c>
      <c r="T13" s="191">
        <f>R13/R8*100</f>
        <v>2.3460410557184752</v>
      </c>
      <c r="U13" s="190">
        <v>9</v>
      </c>
      <c r="V13" s="191">
        <f t="shared" si="5"/>
        <v>1.8</v>
      </c>
      <c r="W13" s="191">
        <f>U13/U8*100</f>
        <v>2.1226415094339623</v>
      </c>
      <c r="X13" s="184">
        <v>5</v>
      </c>
      <c r="Y13" s="185">
        <f t="shared" si="6"/>
        <v>1</v>
      </c>
      <c r="Z13" s="186">
        <f>X13/X8*100</f>
        <v>2.4875621890547266</v>
      </c>
      <c r="AA13" s="184">
        <f>17-X13</f>
        <v>12</v>
      </c>
      <c r="AB13" s="185">
        <f t="shared" si="7"/>
        <v>2.4</v>
      </c>
      <c r="AC13" s="186">
        <f>AA13/AA8*100</f>
        <v>2.1276595744680851</v>
      </c>
      <c r="AD13" s="13"/>
    </row>
    <row r="14" spans="1:30" x14ac:dyDescent="0.25">
      <c r="A14" s="11"/>
      <c r="B14" s="21" t="s">
        <v>12</v>
      </c>
      <c r="C14" s="24">
        <v>47</v>
      </c>
      <c r="D14" s="25">
        <f>C14/C8*100</f>
        <v>6.1437908496732021</v>
      </c>
      <c r="E14" s="26">
        <f t="shared" si="4"/>
        <v>9.4</v>
      </c>
      <c r="F14" s="27">
        <v>10</v>
      </c>
      <c r="G14" s="27">
        <v>10.7</v>
      </c>
      <c r="H14" s="27" t="s">
        <v>202</v>
      </c>
      <c r="I14" s="184">
        <v>26</v>
      </c>
      <c r="J14" s="185">
        <f t="shared" si="0"/>
        <v>5.2</v>
      </c>
      <c r="K14" s="186">
        <f>I14/I8*100</f>
        <v>7.6923076923076925</v>
      </c>
      <c r="L14" s="184">
        <v>12</v>
      </c>
      <c r="M14" s="185">
        <f t="shared" si="1"/>
        <v>2.4</v>
      </c>
      <c r="N14" s="186">
        <f>L14/L8*100</f>
        <v>5.6338028169014089</v>
      </c>
      <c r="O14" s="184">
        <v>9</v>
      </c>
      <c r="P14" s="185">
        <f t="shared" si="2"/>
        <v>1.8</v>
      </c>
      <c r="Q14" s="186">
        <f>O14/O8*100</f>
        <v>4.2056074766355138</v>
      </c>
      <c r="R14" s="190">
        <v>23</v>
      </c>
      <c r="S14" s="191">
        <f t="shared" si="3"/>
        <v>4.5999999999999996</v>
      </c>
      <c r="T14" s="191">
        <f>R14/R8*100</f>
        <v>6.7448680351906152</v>
      </c>
      <c r="U14" s="190">
        <v>24</v>
      </c>
      <c r="V14" s="191">
        <f t="shared" si="5"/>
        <v>4.8</v>
      </c>
      <c r="W14" s="191">
        <f>U14/U8*100</f>
        <v>5.6603773584905666</v>
      </c>
      <c r="X14" s="184">
        <v>11</v>
      </c>
      <c r="Y14" s="185">
        <f t="shared" si="6"/>
        <v>2.2000000000000002</v>
      </c>
      <c r="Z14" s="186">
        <f>X14/X8*100</f>
        <v>5.4726368159203984</v>
      </c>
      <c r="AA14" s="184">
        <f>47-X14</f>
        <v>36</v>
      </c>
      <c r="AB14" s="185">
        <f t="shared" si="7"/>
        <v>7.2</v>
      </c>
      <c r="AC14" s="186">
        <f>AA14/AA8*100</f>
        <v>6.3829787234042552</v>
      </c>
      <c r="AD14" s="13"/>
    </row>
    <row r="15" spans="1:30" x14ac:dyDescent="0.25">
      <c r="A15" s="11"/>
      <c r="B15" s="21" t="s">
        <v>13</v>
      </c>
      <c r="C15" s="24">
        <v>9</v>
      </c>
      <c r="D15" s="25">
        <f>C15/C8*100</f>
        <v>1.1764705882352942</v>
      </c>
      <c r="E15" s="26">
        <f t="shared" si="4"/>
        <v>1.8</v>
      </c>
      <c r="F15" s="27">
        <v>1.9</v>
      </c>
      <c r="G15" s="27">
        <v>2.19</v>
      </c>
      <c r="H15" s="27" t="s">
        <v>194</v>
      </c>
      <c r="I15" s="184">
        <v>7</v>
      </c>
      <c r="J15" s="185">
        <f t="shared" si="0"/>
        <v>1.4</v>
      </c>
      <c r="K15" s="186">
        <f>I15/I8*100</f>
        <v>2.0710059171597637</v>
      </c>
      <c r="L15" s="184">
        <v>2</v>
      </c>
      <c r="M15" s="185">
        <f t="shared" si="1"/>
        <v>0.4</v>
      </c>
      <c r="N15" s="186">
        <f>L15/L8*100</f>
        <v>0.93896713615023475</v>
      </c>
      <c r="O15" s="184">
        <v>0</v>
      </c>
      <c r="P15" s="185">
        <f t="shared" si="2"/>
        <v>0</v>
      </c>
      <c r="Q15" s="186">
        <f>O15/O8*100</f>
        <v>0</v>
      </c>
      <c r="R15" s="190">
        <v>6</v>
      </c>
      <c r="S15" s="191">
        <f t="shared" si="3"/>
        <v>1.2</v>
      </c>
      <c r="T15" s="191">
        <f>R15/R8*100</f>
        <v>1.7595307917888565</v>
      </c>
      <c r="U15" s="190">
        <v>3</v>
      </c>
      <c r="V15" s="191">
        <f t="shared" si="5"/>
        <v>0.6</v>
      </c>
      <c r="W15" s="191">
        <f>U15/U8*100</f>
        <v>0.70754716981132082</v>
      </c>
      <c r="X15" s="184">
        <v>1</v>
      </c>
      <c r="Y15" s="185">
        <f t="shared" si="6"/>
        <v>0.2</v>
      </c>
      <c r="Z15" s="186">
        <f>X15/X8*100</f>
        <v>0.49751243781094528</v>
      </c>
      <c r="AA15" s="184">
        <f>9-X15</f>
        <v>8</v>
      </c>
      <c r="AB15" s="185">
        <f t="shared" si="7"/>
        <v>1.6</v>
      </c>
      <c r="AC15" s="186">
        <f>AA15/AA8*100</f>
        <v>1.4184397163120568</v>
      </c>
      <c r="AD15" s="13"/>
    </row>
    <row r="16" spans="1:30" x14ac:dyDescent="0.25">
      <c r="A16" s="11"/>
      <c r="B16" s="21" t="s">
        <v>14</v>
      </c>
      <c r="C16" s="24">
        <v>32</v>
      </c>
      <c r="D16" s="25">
        <f>C16/C8*100</f>
        <v>4.1830065359477118</v>
      </c>
      <c r="E16" s="26">
        <f t="shared" si="4"/>
        <v>6.4</v>
      </c>
      <c r="F16" s="27">
        <v>6.8</v>
      </c>
      <c r="G16" s="27">
        <v>6.2</v>
      </c>
      <c r="H16" s="27" t="s">
        <v>195</v>
      </c>
      <c r="I16" s="184">
        <v>4</v>
      </c>
      <c r="J16" s="185">
        <f t="shared" si="0"/>
        <v>0.8</v>
      </c>
      <c r="K16" s="186">
        <f>I16/I8*100</f>
        <v>1.1834319526627219</v>
      </c>
      <c r="L16" s="184">
        <v>6</v>
      </c>
      <c r="M16" s="185">
        <f t="shared" si="1"/>
        <v>1.2</v>
      </c>
      <c r="N16" s="186">
        <f>L16/L8*100</f>
        <v>2.8169014084507045</v>
      </c>
      <c r="O16" s="184">
        <v>22</v>
      </c>
      <c r="P16" s="185">
        <f t="shared" si="2"/>
        <v>4.4000000000000004</v>
      </c>
      <c r="Q16" s="186">
        <f>O16/O8*100</f>
        <v>10.2803738317757</v>
      </c>
      <c r="R16" s="190">
        <v>16</v>
      </c>
      <c r="S16" s="191">
        <f t="shared" si="3"/>
        <v>3.2</v>
      </c>
      <c r="T16" s="191">
        <f>R16/R8*100</f>
        <v>4.6920821114369504</v>
      </c>
      <c r="U16" s="190">
        <v>16</v>
      </c>
      <c r="V16" s="191">
        <f t="shared" si="5"/>
        <v>3.2</v>
      </c>
      <c r="W16" s="191">
        <f>U16/U8*100</f>
        <v>3.7735849056603774</v>
      </c>
      <c r="X16" s="184">
        <v>11</v>
      </c>
      <c r="Y16" s="185">
        <f t="shared" si="6"/>
        <v>2.2000000000000002</v>
      </c>
      <c r="Z16" s="186">
        <f>X16/X8*100</f>
        <v>5.4726368159203984</v>
      </c>
      <c r="AA16" s="184">
        <f>32-X16</f>
        <v>21</v>
      </c>
      <c r="AB16" s="185">
        <f t="shared" si="7"/>
        <v>4.2</v>
      </c>
      <c r="AC16" s="186">
        <f>AA16/AA8*100</f>
        <v>3.7234042553191489</v>
      </c>
      <c r="AD16" s="13"/>
    </row>
    <row r="17" spans="1:30" x14ac:dyDescent="0.25">
      <c r="A17" s="11"/>
      <c r="B17" s="21" t="s">
        <v>15</v>
      </c>
      <c r="C17" s="24">
        <v>40</v>
      </c>
      <c r="D17" s="25">
        <f>C17/C8*100</f>
        <v>5.2287581699346406</v>
      </c>
      <c r="E17" s="26">
        <f t="shared" si="4"/>
        <v>8</v>
      </c>
      <c r="F17" s="27">
        <v>8.5</v>
      </c>
      <c r="G17" s="27">
        <v>8.5</v>
      </c>
      <c r="H17" s="27" t="s">
        <v>199</v>
      </c>
      <c r="I17" s="184">
        <v>14</v>
      </c>
      <c r="J17" s="185">
        <f t="shared" si="0"/>
        <v>2.8</v>
      </c>
      <c r="K17" s="186">
        <f>I17/I8*100</f>
        <v>4.1420118343195274</v>
      </c>
      <c r="L17" s="184">
        <v>12</v>
      </c>
      <c r="M17" s="185">
        <f t="shared" si="1"/>
        <v>2.4</v>
      </c>
      <c r="N17" s="186">
        <f>L17/L8*100</f>
        <v>5.6338028169014089</v>
      </c>
      <c r="O17" s="184">
        <v>14</v>
      </c>
      <c r="P17" s="185">
        <f t="shared" si="2"/>
        <v>2.8</v>
      </c>
      <c r="Q17" s="186">
        <f>O17/O8*100</f>
        <v>6.5420560747663545</v>
      </c>
      <c r="R17" s="190">
        <v>26</v>
      </c>
      <c r="S17" s="191">
        <f t="shared" si="3"/>
        <v>5.2</v>
      </c>
      <c r="T17" s="191">
        <f>R17/R8*100</f>
        <v>7.6246334310850443</v>
      </c>
      <c r="U17" s="190">
        <v>14</v>
      </c>
      <c r="V17" s="191">
        <f t="shared" si="5"/>
        <v>2.8</v>
      </c>
      <c r="W17" s="191">
        <f>U17/U8*100</f>
        <v>3.3018867924528301</v>
      </c>
      <c r="X17" s="184">
        <v>11</v>
      </c>
      <c r="Y17" s="185">
        <f t="shared" si="6"/>
        <v>2.2000000000000002</v>
      </c>
      <c r="Z17" s="186">
        <f>X17/X8*100</f>
        <v>5.4726368159203984</v>
      </c>
      <c r="AA17" s="184">
        <f>40-X17</f>
        <v>29</v>
      </c>
      <c r="AB17" s="185">
        <f t="shared" si="7"/>
        <v>5.8</v>
      </c>
      <c r="AC17" s="186">
        <f>AA17/AA8*100</f>
        <v>5.1418439716312054</v>
      </c>
      <c r="AD17" s="13"/>
    </row>
    <row r="18" spans="1:30" x14ac:dyDescent="0.25">
      <c r="A18" s="11"/>
      <c r="B18" s="21" t="s">
        <v>16</v>
      </c>
      <c r="C18" s="24">
        <v>31</v>
      </c>
      <c r="D18" s="25">
        <f>C18/C8*100</f>
        <v>4.0522875816993462</v>
      </c>
      <c r="E18" s="26">
        <f t="shared" si="4"/>
        <v>6.2</v>
      </c>
      <c r="F18" s="27">
        <v>6.6</v>
      </c>
      <c r="G18" s="27">
        <v>6.5</v>
      </c>
      <c r="H18" s="27" t="s">
        <v>196</v>
      </c>
      <c r="I18" s="184">
        <v>10</v>
      </c>
      <c r="J18" s="185">
        <f t="shared" si="0"/>
        <v>2</v>
      </c>
      <c r="K18" s="186">
        <f>I18/I8*100</f>
        <v>2.9585798816568047</v>
      </c>
      <c r="L18" s="184">
        <v>7</v>
      </c>
      <c r="M18" s="185">
        <f t="shared" si="1"/>
        <v>1.4</v>
      </c>
      <c r="N18" s="186">
        <f>L18/L8*100</f>
        <v>3.286384976525822</v>
      </c>
      <c r="O18" s="184">
        <v>14</v>
      </c>
      <c r="P18" s="185">
        <f t="shared" si="2"/>
        <v>2.8</v>
      </c>
      <c r="Q18" s="186">
        <f>O18/O8*100</f>
        <v>6.5420560747663545</v>
      </c>
      <c r="R18" s="190">
        <v>19</v>
      </c>
      <c r="S18" s="191">
        <f t="shared" si="3"/>
        <v>3.8</v>
      </c>
      <c r="T18" s="191">
        <f>R18/R8*100</f>
        <v>5.5718475073313778</v>
      </c>
      <c r="U18" s="190">
        <v>12</v>
      </c>
      <c r="V18" s="191">
        <f t="shared" si="5"/>
        <v>2.4</v>
      </c>
      <c r="W18" s="191">
        <f>U18/U8*100</f>
        <v>2.8301886792452833</v>
      </c>
      <c r="X18" s="184">
        <v>6</v>
      </c>
      <c r="Y18" s="185">
        <f t="shared" si="6"/>
        <v>1.2</v>
      </c>
      <c r="Z18" s="186">
        <f>X18/X8*100</f>
        <v>2.9850746268656714</v>
      </c>
      <c r="AA18" s="184">
        <f>31-X18</f>
        <v>25</v>
      </c>
      <c r="AB18" s="185">
        <f t="shared" si="7"/>
        <v>5</v>
      </c>
      <c r="AC18" s="186">
        <f>AA18/AA8*100</f>
        <v>4.4326241134751774</v>
      </c>
      <c r="AD18" s="13"/>
    </row>
    <row r="19" spans="1:30" x14ac:dyDescent="0.25">
      <c r="A19" s="11"/>
      <c r="B19" s="21" t="s">
        <v>17</v>
      </c>
      <c r="C19" s="24">
        <v>30</v>
      </c>
      <c r="D19" s="25">
        <f>C19/C8*100</f>
        <v>3.9215686274509802</v>
      </c>
      <c r="E19" s="26">
        <f t="shared" si="4"/>
        <v>6</v>
      </c>
      <c r="F19" s="27">
        <v>6.4</v>
      </c>
      <c r="G19" s="27">
        <v>5.7</v>
      </c>
      <c r="H19" s="27" t="s">
        <v>197</v>
      </c>
      <c r="I19" s="184">
        <v>2</v>
      </c>
      <c r="J19" s="185">
        <f t="shared" si="0"/>
        <v>0.4</v>
      </c>
      <c r="K19" s="186">
        <f>I19/I8*100</f>
        <v>0.59171597633136097</v>
      </c>
      <c r="L19" s="184">
        <v>6</v>
      </c>
      <c r="M19" s="185">
        <f t="shared" si="1"/>
        <v>1.2</v>
      </c>
      <c r="N19" s="186">
        <f>L19/L8*100</f>
        <v>2.8169014084507045</v>
      </c>
      <c r="O19" s="184">
        <v>22</v>
      </c>
      <c r="P19" s="185">
        <f t="shared" si="2"/>
        <v>4.4000000000000004</v>
      </c>
      <c r="Q19" s="186">
        <f>O19/O8*100</f>
        <v>10.2803738317757</v>
      </c>
      <c r="R19" s="190">
        <v>17</v>
      </c>
      <c r="S19" s="191">
        <f t="shared" si="3"/>
        <v>3.4</v>
      </c>
      <c r="T19" s="191">
        <f>R19/R8*100</f>
        <v>4.9853372434017595</v>
      </c>
      <c r="U19" s="190">
        <v>13</v>
      </c>
      <c r="V19" s="191">
        <f t="shared" si="5"/>
        <v>2.6</v>
      </c>
      <c r="W19" s="191">
        <f>U19/U8*100</f>
        <v>3.0660377358490565</v>
      </c>
      <c r="X19" s="184">
        <v>4</v>
      </c>
      <c r="Y19" s="185">
        <f t="shared" si="6"/>
        <v>0.8</v>
      </c>
      <c r="Z19" s="186">
        <f>X19/X8*100</f>
        <v>1.9900497512437811</v>
      </c>
      <c r="AA19" s="184">
        <f>30-X19</f>
        <v>26</v>
      </c>
      <c r="AB19" s="185">
        <f t="shared" si="7"/>
        <v>5.2</v>
      </c>
      <c r="AC19" s="186">
        <f>AA19/AA8*100</f>
        <v>4.6099290780141837</v>
      </c>
      <c r="AD19" s="13"/>
    </row>
    <row r="20" spans="1:30" ht="14.5" x14ac:dyDescent="0.35">
      <c r="A20" s="11"/>
      <c r="B20" s="21" t="s">
        <v>18</v>
      </c>
      <c r="C20" s="28">
        <v>1</v>
      </c>
      <c r="D20" s="29">
        <f>C20/C8*100</f>
        <v>0.13071895424836599</v>
      </c>
      <c r="E20" s="30">
        <f t="shared" si="4"/>
        <v>0.2</v>
      </c>
      <c r="F20" s="29">
        <v>0.2</v>
      </c>
      <c r="G20" s="29">
        <v>0.2</v>
      </c>
      <c r="H20" s="29" t="s">
        <v>198</v>
      </c>
      <c r="I20" s="187">
        <v>1</v>
      </c>
      <c r="J20" s="188">
        <f t="shared" si="0"/>
        <v>0.2</v>
      </c>
      <c r="K20" s="189">
        <f>I20/I8*100</f>
        <v>0.29585798816568049</v>
      </c>
      <c r="L20" s="187">
        <v>0</v>
      </c>
      <c r="M20" s="188">
        <f t="shared" si="1"/>
        <v>0</v>
      </c>
      <c r="N20" s="189">
        <f>L20/L8*100</f>
        <v>0</v>
      </c>
      <c r="O20" s="187">
        <v>0</v>
      </c>
      <c r="P20" s="188">
        <f t="shared" si="2"/>
        <v>0</v>
      </c>
      <c r="Q20" s="189">
        <f>O20/O8*100</f>
        <v>0</v>
      </c>
      <c r="R20" s="192">
        <v>1</v>
      </c>
      <c r="S20" s="193">
        <f t="shared" si="3"/>
        <v>0.2</v>
      </c>
      <c r="T20" s="193">
        <f>R20/R8*100</f>
        <v>0.2932551319648094</v>
      </c>
      <c r="U20" s="192">
        <v>0</v>
      </c>
      <c r="V20" s="193">
        <f t="shared" si="5"/>
        <v>0</v>
      </c>
      <c r="W20" s="193">
        <f>U20/U8*100</f>
        <v>0</v>
      </c>
      <c r="X20" s="187">
        <v>0</v>
      </c>
      <c r="Y20" s="188">
        <f t="shared" si="6"/>
        <v>0</v>
      </c>
      <c r="Z20" s="189">
        <f>X20/X8*100</f>
        <v>0</v>
      </c>
      <c r="AA20" s="187">
        <f>1-X20</f>
        <v>1</v>
      </c>
      <c r="AB20" s="188">
        <f t="shared" si="7"/>
        <v>0.2</v>
      </c>
      <c r="AC20" s="189">
        <f>AA20/AA8*100</f>
        <v>0.1773049645390071</v>
      </c>
      <c r="AD20" s="13"/>
    </row>
    <row r="21" spans="1:30" ht="12" x14ac:dyDescent="0.25">
      <c r="B21" s="95" t="s">
        <v>221</v>
      </c>
      <c r="C21" s="18"/>
      <c r="D21" s="18"/>
      <c r="E21" s="19"/>
      <c r="F21" s="19"/>
      <c r="G21" s="19"/>
      <c r="H21" s="19"/>
      <c r="I21" s="18"/>
      <c r="J21" s="19"/>
      <c r="K21" s="18"/>
      <c r="L21" s="18"/>
      <c r="M21" s="19"/>
      <c r="N21" s="18"/>
      <c r="O21" s="18"/>
      <c r="P21" s="19"/>
      <c r="Q21" s="18"/>
      <c r="R21" s="18"/>
      <c r="S21" s="18"/>
      <c r="T21" s="18"/>
      <c r="U21" s="18"/>
      <c r="V21" s="19"/>
      <c r="W21" s="18"/>
      <c r="X21" s="18"/>
      <c r="Y21" s="19"/>
      <c r="Z21" s="20"/>
      <c r="AA21" s="18"/>
      <c r="AB21" s="19"/>
      <c r="AC21" s="20"/>
    </row>
    <row r="22" spans="1:30" ht="12" x14ac:dyDescent="0.25">
      <c r="B22" s="95" t="s">
        <v>222</v>
      </c>
      <c r="C22" s="18"/>
      <c r="D22" s="18"/>
      <c r="E22" s="19"/>
      <c r="F22" s="19"/>
      <c r="G22" s="19"/>
      <c r="H22" s="19"/>
      <c r="I22" s="18"/>
      <c r="J22" s="19"/>
      <c r="K22" s="18"/>
      <c r="L22" s="18"/>
      <c r="M22" s="19"/>
      <c r="N22" s="18"/>
      <c r="O22" s="18"/>
      <c r="P22" s="19"/>
      <c r="Q22" s="18"/>
      <c r="R22" s="18"/>
      <c r="S22" s="18"/>
      <c r="T22" s="18"/>
      <c r="U22" s="18"/>
      <c r="V22" s="19"/>
      <c r="W22" s="18"/>
      <c r="X22" s="18"/>
      <c r="Y22" s="19"/>
      <c r="Z22" s="20"/>
      <c r="AA22" s="18"/>
      <c r="AB22" s="19"/>
      <c r="AC22" s="20"/>
    </row>
    <row r="23" spans="1:30" x14ac:dyDescent="0.25">
      <c r="B23" s="94" t="s">
        <v>217</v>
      </c>
    </row>
    <row r="26" spans="1:30" x14ac:dyDescent="0.25">
      <c r="C26" s="10"/>
      <c r="D26" s="4"/>
      <c r="E26" s="4"/>
      <c r="F26" s="4"/>
      <c r="G26" s="4"/>
      <c r="H26" s="4"/>
    </row>
    <row r="27" spans="1:30" x14ac:dyDescent="0.25">
      <c r="C27" s="8"/>
      <c r="D27" s="4"/>
      <c r="E27" s="4"/>
      <c r="F27" s="4"/>
      <c r="G27" s="4"/>
      <c r="H27" s="4"/>
    </row>
    <row r="28" spans="1:30" x14ac:dyDescent="0.25">
      <c r="C28" s="8"/>
      <c r="D28" s="4"/>
      <c r="E28" s="4"/>
      <c r="F28" s="4"/>
      <c r="G28" s="4"/>
      <c r="H28" s="4"/>
    </row>
    <row r="29" spans="1:30" x14ac:dyDescent="0.25">
      <c r="C29" s="8"/>
      <c r="D29" s="4"/>
      <c r="E29" s="4"/>
      <c r="F29" s="4"/>
      <c r="G29" s="4"/>
      <c r="H29" s="4"/>
    </row>
    <row r="30" spans="1:30" x14ac:dyDescent="0.25">
      <c r="C30" s="8"/>
      <c r="D30" s="4"/>
      <c r="E30" s="4"/>
      <c r="F30" s="4"/>
      <c r="G30" s="4"/>
      <c r="H30" s="4"/>
    </row>
    <row r="31" spans="1:30" x14ac:dyDescent="0.25">
      <c r="C31" s="8"/>
      <c r="D31" s="4"/>
      <c r="E31" s="4"/>
      <c r="F31" s="4"/>
      <c r="G31" s="4"/>
      <c r="H31" s="4"/>
    </row>
    <row r="32" spans="1:30" x14ac:dyDescent="0.25">
      <c r="C32" s="8"/>
      <c r="D32" s="4"/>
      <c r="E32" s="4"/>
      <c r="F32" s="4"/>
      <c r="G32" s="4"/>
      <c r="H32" s="4"/>
    </row>
    <row r="33" spans="3:17" x14ac:dyDescent="0.25">
      <c r="C33" s="8"/>
      <c r="D33" s="4"/>
      <c r="E33" s="4"/>
      <c r="F33" s="4"/>
      <c r="G33" s="4"/>
      <c r="H33" s="4"/>
    </row>
    <row r="34" spans="3:17" x14ac:dyDescent="0.25">
      <c r="C34" s="8"/>
      <c r="D34" s="4"/>
      <c r="E34" s="4"/>
      <c r="F34" s="4"/>
      <c r="G34" s="4"/>
      <c r="H34" s="4"/>
    </row>
    <row r="35" spans="3:17" x14ac:dyDescent="0.25">
      <c r="C35" s="8"/>
      <c r="D35" s="4"/>
      <c r="E35" s="4"/>
      <c r="F35" s="4"/>
      <c r="G35" s="4"/>
      <c r="H35" s="4"/>
    </row>
    <row r="36" spans="3:17" x14ac:dyDescent="0.25">
      <c r="C36" s="8"/>
      <c r="D36" s="4"/>
      <c r="E36" s="4"/>
      <c r="F36" s="4"/>
      <c r="G36" s="4"/>
      <c r="H36" s="4"/>
    </row>
    <row r="37" spans="3:17" x14ac:dyDescent="0.25">
      <c r="C37" s="8"/>
      <c r="D37" s="4"/>
      <c r="E37" s="4"/>
      <c r="F37" s="4"/>
      <c r="G37" s="4"/>
      <c r="H37" s="4"/>
    </row>
    <row r="40" spans="3:17" x14ac:dyDescent="0.25">
      <c r="E40" s="1"/>
      <c r="F40" s="1"/>
      <c r="G40" s="1"/>
      <c r="H40" s="1"/>
      <c r="J40" s="1"/>
      <c r="M40" s="1"/>
      <c r="P40" s="1"/>
    </row>
    <row r="41" spans="3:17" s="8" customFormat="1" x14ac:dyDescent="0.25"/>
    <row r="42" spans="3:17" x14ac:dyDescent="0.25">
      <c r="C42" s="8"/>
      <c r="D42" s="8"/>
      <c r="I42" s="8"/>
      <c r="K42" s="8"/>
      <c r="L42" s="8"/>
      <c r="N42" s="8"/>
      <c r="O42" s="8"/>
      <c r="Q42" s="8"/>
    </row>
    <row r="43" spans="3:17" s="8" customFormat="1" x14ac:dyDescent="0.25"/>
  </sheetData>
  <mergeCells count="18">
    <mergeCell ref="G5:G7"/>
    <mergeCell ref="H5:H7"/>
    <mergeCell ref="B2:H4"/>
    <mergeCell ref="C5:C7"/>
    <mergeCell ref="D5:D7"/>
    <mergeCell ref="E5:E7"/>
    <mergeCell ref="B5:B7"/>
    <mergeCell ref="F5:F7"/>
    <mergeCell ref="AA6:AC6"/>
    <mergeCell ref="X5:AC5"/>
    <mergeCell ref="R6:T6"/>
    <mergeCell ref="U6:W6"/>
    <mergeCell ref="R5:W5"/>
    <mergeCell ref="I6:K6"/>
    <mergeCell ref="L6:N6"/>
    <mergeCell ref="O6:Q6"/>
    <mergeCell ref="I5:Q5"/>
    <mergeCell ref="X6:Z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69"/>
  <sheetViews>
    <sheetView zoomScale="92" zoomScaleNormal="110" workbookViewId="0">
      <selection activeCell="D13" sqref="D13:D68"/>
    </sheetView>
  </sheetViews>
  <sheetFormatPr defaultRowHeight="11.5" x14ac:dyDescent="0.25"/>
  <cols>
    <col min="1" max="1" width="8.7265625" style="1"/>
    <col min="2" max="2" width="8.7265625" style="13"/>
    <col min="3" max="3" width="55.26953125" style="1" customWidth="1"/>
    <col min="4" max="4" width="7.26953125" style="1" customWidth="1"/>
    <col min="5" max="5" width="8.7265625" style="8"/>
    <col min="6" max="6" width="8.7265625" style="1"/>
    <col min="7" max="7" width="8.7265625" style="9"/>
    <col min="8" max="8" width="8.7265625" style="6"/>
    <col min="9" max="9" width="8.7265625" style="7"/>
    <col min="10" max="10" width="8.7265625" style="5"/>
    <col min="11" max="11" width="8.7265625" style="6"/>
    <col min="12" max="12" width="8.7265625" style="7"/>
    <col min="13" max="13" width="8.7265625" style="5"/>
    <col min="14" max="14" width="8.7265625" style="6"/>
    <col min="15" max="15" width="8.7265625" style="7"/>
    <col min="16" max="16" width="8.7265625" style="5"/>
    <col min="17" max="17" width="8.7265625" style="1"/>
    <col min="18" max="18" width="8.7265625" style="8"/>
    <col min="19" max="19" width="8.7265625" style="9"/>
    <col min="20" max="20" width="8.7265625" style="1"/>
    <col min="21" max="21" width="8.7265625" style="8"/>
    <col min="22" max="22" width="8.7265625" style="9"/>
    <col min="23" max="23" width="8.7265625" style="1"/>
    <col min="24" max="24" width="8.7265625" style="8"/>
    <col min="25" max="25" width="8.7265625" style="9"/>
    <col min="26" max="26" width="8.7265625" style="1"/>
    <col min="27" max="27" width="8.7265625" style="8"/>
    <col min="28" max="28" width="8.7265625" style="9"/>
    <col min="29" max="16384" width="8.7265625" style="1"/>
  </cols>
  <sheetData>
    <row r="1" spans="2:29" x14ac:dyDescent="0.25">
      <c r="B1" s="160"/>
      <c r="C1" s="160"/>
      <c r="D1" s="160"/>
      <c r="E1" s="161"/>
      <c r="F1" s="160"/>
      <c r="G1" s="164"/>
      <c r="H1" s="165"/>
      <c r="I1" s="166"/>
      <c r="J1" s="167"/>
      <c r="K1" s="168"/>
    </row>
    <row r="2" spans="2:29" x14ac:dyDescent="0.25">
      <c r="B2" s="206" t="s">
        <v>218</v>
      </c>
      <c r="C2" s="207"/>
      <c r="D2" s="207"/>
      <c r="E2" s="207"/>
      <c r="F2" s="207"/>
      <c r="G2" s="207"/>
      <c r="H2" s="207"/>
      <c r="I2" s="207"/>
      <c r="J2" s="207"/>
      <c r="K2" s="208"/>
    </row>
    <row r="3" spans="2:29" x14ac:dyDescent="0.25">
      <c r="B3" s="209"/>
      <c r="C3" s="210"/>
      <c r="D3" s="210"/>
      <c r="E3" s="210"/>
      <c r="F3" s="210"/>
      <c r="G3" s="210"/>
      <c r="H3" s="210"/>
      <c r="I3" s="210"/>
      <c r="J3" s="210"/>
      <c r="K3" s="211"/>
    </row>
    <row r="4" spans="2:29" x14ac:dyDescent="0.25">
      <c r="B4" s="234"/>
      <c r="C4" s="235"/>
      <c r="D4" s="235"/>
      <c r="E4" s="235"/>
      <c r="F4" s="235"/>
      <c r="G4" s="235"/>
      <c r="H4" s="235"/>
      <c r="I4" s="235"/>
      <c r="J4" s="235"/>
      <c r="K4" s="236"/>
    </row>
    <row r="5" spans="2:29" s="72" customFormat="1" ht="52" customHeight="1" x14ac:dyDescent="0.25">
      <c r="B5" s="224" t="s">
        <v>29</v>
      </c>
      <c r="C5" s="225"/>
      <c r="D5" s="221" t="s">
        <v>192</v>
      </c>
      <c r="E5" s="221"/>
      <c r="F5" s="221"/>
      <c r="G5" s="221"/>
      <c r="H5" s="222" t="s">
        <v>19</v>
      </c>
      <c r="I5" s="222"/>
      <c r="J5" s="222"/>
      <c r="K5" s="222"/>
      <c r="L5" s="222"/>
      <c r="M5" s="222"/>
      <c r="N5" s="222"/>
      <c r="O5" s="222"/>
      <c r="P5" s="222"/>
      <c r="Q5" s="237" t="s">
        <v>191</v>
      </c>
      <c r="R5" s="237"/>
      <c r="S5" s="237"/>
      <c r="T5" s="237"/>
      <c r="U5" s="237"/>
      <c r="V5" s="237"/>
      <c r="W5" s="237" t="s">
        <v>28</v>
      </c>
      <c r="X5" s="237"/>
      <c r="Y5" s="237"/>
      <c r="Z5" s="237"/>
      <c r="AA5" s="237"/>
      <c r="AB5" s="237"/>
      <c r="AC5" s="73"/>
    </row>
    <row r="6" spans="2:29" s="41" customFormat="1" ht="13" customHeight="1" x14ac:dyDescent="0.25">
      <c r="B6" s="224"/>
      <c r="C6" s="225"/>
      <c r="D6" s="228"/>
      <c r="E6" s="229"/>
      <c r="F6" s="229"/>
      <c r="G6" s="230"/>
      <c r="H6" s="223" t="s">
        <v>20</v>
      </c>
      <c r="I6" s="223"/>
      <c r="J6" s="223"/>
      <c r="K6" s="223" t="s">
        <v>21</v>
      </c>
      <c r="L6" s="223"/>
      <c r="M6" s="223"/>
      <c r="N6" s="223" t="s">
        <v>22</v>
      </c>
      <c r="O6" s="223"/>
      <c r="P6" s="223"/>
      <c r="Q6" s="238" t="s">
        <v>3</v>
      </c>
      <c r="R6" s="238"/>
      <c r="S6" s="238"/>
      <c r="T6" s="238" t="s">
        <v>4</v>
      </c>
      <c r="U6" s="238"/>
      <c r="V6" s="238"/>
      <c r="W6" s="238" t="s">
        <v>2</v>
      </c>
      <c r="X6" s="238"/>
      <c r="Y6" s="238"/>
      <c r="Z6" s="238" t="s">
        <v>1</v>
      </c>
      <c r="AA6" s="238"/>
      <c r="AB6" s="238"/>
      <c r="AC6" s="40"/>
    </row>
    <row r="7" spans="2:29" s="41" customFormat="1" x14ac:dyDescent="0.25">
      <c r="B7" s="224"/>
      <c r="C7" s="225"/>
      <c r="D7" s="231"/>
      <c r="E7" s="232"/>
      <c r="F7" s="232"/>
      <c r="G7" s="233"/>
      <c r="H7" s="223">
        <v>338</v>
      </c>
      <c r="I7" s="223"/>
      <c r="J7" s="223"/>
      <c r="K7" s="223">
        <v>213</v>
      </c>
      <c r="L7" s="223"/>
      <c r="M7" s="223"/>
      <c r="N7" s="223">
        <v>214</v>
      </c>
      <c r="O7" s="223"/>
      <c r="P7" s="223"/>
      <c r="Q7" s="238">
        <v>341</v>
      </c>
      <c r="R7" s="238"/>
      <c r="S7" s="238"/>
      <c r="T7" s="238">
        <v>424</v>
      </c>
      <c r="U7" s="238"/>
      <c r="V7" s="238"/>
      <c r="W7" s="238">
        <v>499</v>
      </c>
      <c r="X7" s="238"/>
      <c r="Y7" s="238"/>
      <c r="Z7" s="238">
        <v>201</v>
      </c>
      <c r="AA7" s="238"/>
      <c r="AB7" s="238"/>
      <c r="AC7" s="40"/>
    </row>
    <row r="8" spans="2:29" s="112" customFormat="1" ht="52" customHeight="1" x14ac:dyDescent="0.35">
      <c r="B8" s="226"/>
      <c r="C8" s="227"/>
      <c r="D8" s="109" t="s">
        <v>148</v>
      </c>
      <c r="E8" s="57" t="s">
        <v>149</v>
      </c>
      <c r="F8" s="42" t="s">
        <v>146</v>
      </c>
      <c r="G8" s="43" t="s">
        <v>147</v>
      </c>
      <c r="H8" s="109" t="s">
        <v>148</v>
      </c>
      <c r="I8" s="57" t="s">
        <v>149</v>
      </c>
      <c r="J8" s="110" t="s">
        <v>27</v>
      </c>
      <c r="K8" s="109" t="s">
        <v>148</v>
      </c>
      <c r="L8" s="57" t="s">
        <v>149</v>
      </c>
      <c r="M8" s="110" t="s">
        <v>27</v>
      </c>
      <c r="N8" s="109" t="s">
        <v>148</v>
      </c>
      <c r="O8" s="57" t="s">
        <v>149</v>
      </c>
      <c r="P8" s="110" t="s">
        <v>27</v>
      </c>
      <c r="Q8" s="109" t="s">
        <v>148</v>
      </c>
      <c r="R8" s="57" t="s">
        <v>149</v>
      </c>
      <c r="S8" s="110" t="s">
        <v>27</v>
      </c>
      <c r="T8" s="109" t="s">
        <v>148</v>
      </c>
      <c r="U8" s="57" t="s">
        <v>149</v>
      </c>
      <c r="V8" s="110" t="s">
        <v>27</v>
      </c>
      <c r="W8" s="109" t="s">
        <v>148</v>
      </c>
      <c r="X8" s="57" t="s">
        <v>149</v>
      </c>
      <c r="Y8" s="110" t="s">
        <v>27</v>
      </c>
      <c r="Z8" s="109" t="s">
        <v>148</v>
      </c>
      <c r="AA8" s="57" t="s">
        <v>149</v>
      </c>
      <c r="AB8" s="110" t="s">
        <v>27</v>
      </c>
      <c r="AC8" s="111"/>
    </row>
    <row r="9" spans="2:29" s="55" customFormat="1" x14ac:dyDescent="0.25">
      <c r="B9" s="67"/>
      <c r="C9" s="44"/>
      <c r="D9" s="44"/>
      <c r="E9" s="45"/>
      <c r="F9" s="46"/>
      <c r="G9" s="47"/>
      <c r="H9" s="48"/>
      <c r="I9" s="49"/>
      <c r="J9" s="50"/>
      <c r="K9" s="48"/>
      <c r="L9" s="49"/>
      <c r="M9" s="50"/>
      <c r="N9" s="48"/>
      <c r="O9" s="49"/>
      <c r="P9" s="50"/>
      <c r="Q9" s="51"/>
      <c r="R9" s="52"/>
      <c r="S9" s="53"/>
      <c r="T9" s="51"/>
      <c r="U9" s="52"/>
      <c r="V9" s="53"/>
      <c r="W9" s="51"/>
      <c r="X9" s="52"/>
      <c r="Y9" s="53"/>
      <c r="Z9" s="51"/>
      <c r="AA9" s="52"/>
      <c r="AB9" s="53"/>
      <c r="AC9" s="54"/>
    </row>
    <row r="10" spans="2:29" x14ac:dyDescent="0.25">
      <c r="B10" s="68" t="s">
        <v>30</v>
      </c>
      <c r="C10" s="56" t="s">
        <v>31</v>
      </c>
      <c r="D10" s="132"/>
      <c r="E10" s="133"/>
      <c r="F10" s="134"/>
      <c r="G10" s="134"/>
      <c r="H10" s="135"/>
      <c r="I10" s="136"/>
      <c r="J10" s="137"/>
      <c r="K10" s="135"/>
      <c r="L10" s="136"/>
      <c r="M10" s="137"/>
      <c r="N10" s="135"/>
      <c r="O10" s="136"/>
      <c r="P10" s="137"/>
      <c r="Q10" s="135"/>
      <c r="R10" s="136"/>
      <c r="S10" s="137"/>
      <c r="T10" s="135"/>
      <c r="U10" s="136"/>
      <c r="V10" s="137"/>
      <c r="W10" s="135"/>
      <c r="X10" s="136"/>
      <c r="Y10" s="137"/>
      <c r="Z10" s="135"/>
      <c r="AA10" s="136"/>
      <c r="AB10" s="137"/>
      <c r="AC10" s="13"/>
    </row>
    <row r="11" spans="2:29" x14ac:dyDescent="0.25">
      <c r="B11" s="69" t="s">
        <v>32</v>
      </c>
      <c r="C11" s="62" t="s">
        <v>33</v>
      </c>
      <c r="D11" s="169">
        <v>184</v>
      </c>
      <c r="E11" s="170">
        <f t="shared" ref="E11:E68" si="0">D11/5</f>
        <v>36.799999999999997</v>
      </c>
      <c r="F11" s="171">
        <f t="shared" ref="F11:F68" si="1">D11/765*100</f>
        <v>24.052287581699346</v>
      </c>
      <c r="G11" s="171">
        <f>D11/225*100</f>
        <v>81.777777777777786</v>
      </c>
      <c r="H11" s="138">
        <v>107</v>
      </c>
      <c r="I11" s="139">
        <f>H11/5</f>
        <v>21.4</v>
      </c>
      <c r="J11" s="140">
        <f>H11/H7*100</f>
        <v>31.65680473372781</v>
      </c>
      <c r="K11" s="138">
        <v>49</v>
      </c>
      <c r="L11" s="139">
        <f>K11/5</f>
        <v>9.8000000000000007</v>
      </c>
      <c r="M11" s="140">
        <f>K11/K7*100</f>
        <v>23.004694835680752</v>
      </c>
      <c r="N11" s="138">
        <v>28</v>
      </c>
      <c r="O11" s="139">
        <f>N11/5</f>
        <v>5.6</v>
      </c>
      <c r="P11" s="140">
        <f>N11/N7*100</f>
        <v>13.084112149532709</v>
      </c>
      <c r="Q11" s="179">
        <v>76</v>
      </c>
      <c r="R11" s="175">
        <f>Q11/5</f>
        <v>15.2</v>
      </c>
      <c r="S11" s="176">
        <f>Q11/Q7*100</f>
        <v>22.287390029325511</v>
      </c>
      <c r="T11" s="179">
        <v>108</v>
      </c>
      <c r="U11" s="175">
        <f>T11/5</f>
        <v>21.6</v>
      </c>
      <c r="V11" s="176">
        <f>T11/T7*100</f>
        <v>25.471698113207548</v>
      </c>
      <c r="W11" s="138">
        <v>137</v>
      </c>
      <c r="X11" s="139">
        <f>W11/5</f>
        <v>27.4</v>
      </c>
      <c r="Y11" s="140">
        <f>W11/W7*100</f>
        <v>27.45490981963928</v>
      </c>
      <c r="Z11" s="138">
        <v>47</v>
      </c>
      <c r="AA11" s="139">
        <f>Z11/5</f>
        <v>9.4</v>
      </c>
      <c r="AB11" s="140">
        <f>Z11/Z7*100</f>
        <v>23.383084577114428</v>
      </c>
      <c r="AC11" s="13"/>
    </row>
    <row r="12" spans="2:29" x14ac:dyDescent="0.25">
      <c r="B12" s="69" t="s">
        <v>34</v>
      </c>
      <c r="C12" s="62" t="s">
        <v>35</v>
      </c>
      <c r="D12" s="169">
        <v>36</v>
      </c>
      <c r="E12" s="170">
        <f t="shared" si="0"/>
        <v>7.2</v>
      </c>
      <c r="F12" s="171">
        <f t="shared" si="1"/>
        <v>4.7058823529411766</v>
      </c>
      <c r="G12" s="171">
        <f t="shared" ref="G12:G14" si="2">D12/225*100</f>
        <v>16</v>
      </c>
      <c r="H12" s="138">
        <v>17</v>
      </c>
      <c r="I12" s="139">
        <f t="shared" ref="I12:I65" si="3">H12/5</f>
        <v>3.4</v>
      </c>
      <c r="J12" s="140">
        <f>H12/H7*100</f>
        <v>5.0295857988165684</v>
      </c>
      <c r="K12" s="138">
        <v>10</v>
      </c>
      <c r="L12" s="139">
        <f t="shared" ref="L12:L63" si="4">K12/5</f>
        <v>2</v>
      </c>
      <c r="M12" s="140">
        <f>K12/K7*100</f>
        <v>4.6948356807511731</v>
      </c>
      <c r="N12" s="138">
        <v>9</v>
      </c>
      <c r="O12" s="139">
        <f t="shared" ref="O12:O63" si="5">N12/5</f>
        <v>1.8</v>
      </c>
      <c r="P12" s="140">
        <f>N12/N7*100</f>
        <v>4.2056074766355138</v>
      </c>
      <c r="Q12" s="179">
        <v>16</v>
      </c>
      <c r="R12" s="175">
        <f t="shared" ref="R12:R63" si="6">Q12/5</f>
        <v>3.2</v>
      </c>
      <c r="S12" s="176">
        <f>Q12/Q7*100</f>
        <v>4.6920821114369504</v>
      </c>
      <c r="T12" s="179">
        <v>20</v>
      </c>
      <c r="U12" s="175">
        <f t="shared" ref="U12:U63" si="7">T12/5</f>
        <v>4</v>
      </c>
      <c r="V12" s="176">
        <f>T12/T7*100</f>
        <v>4.716981132075472</v>
      </c>
      <c r="W12" s="138">
        <v>27</v>
      </c>
      <c r="X12" s="139">
        <f t="shared" ref="X12:X63" si="8">W12/5</f>
        <v>5.4</v>
      </c>
      <c r="Y12" s="140">
        <f>W12/W7*100</f>
        <v>5.4108216432865728</v>
      </c>
      <c r="Z12" s="138">
        <v>9</v>
      </c>
      <c r="AA12" s="139">
        <f t="shared" ref="AA12:AA63" si="9">Z12/5</f>
        <v>1.8</v>
      </c>
      <c r="AB12" s="140">
        <f>Z12/Z7*100</f>
        <v>4.4776119402985071</v>
      </c>
      <c r="AC12" s="13"/>
    </row>
    <row r="13" spans="2:29" x14ac:dyDescent="0.25">
      <c r="B13" s="69" t="s">
        <v>36</v>
      </c>
      <c r="C13" s="62" t="s">
        <v>37</v>
      </c>
      <c r="D13" s="151">
        <v>3</v>
      </c>
      <c r="E13" s="170">
        <f t="shared" si="0"/>
        <v>0.6</v>
      </c>
      <c r="F13" s="171">
        <f t="shared" si="1"/>
        <v>0.39215686274509803</v>
      </c>
      <c r="G13" s="171">
        <f t="shared" si="2"/>
        <v>1.3333333333333335</v>
      </c>
      <c r="H13" s="152">
        <v>0</v>
      </c>
      <c r="I13" s="139">
        <f t="shared" si="3"/>
        <v>0</v>
      </c>
      <c r="J13" s="141">
        <f>H13/H7*100</f>
        <v>0</v>
      </c>
      <c r="K13" s="152">
        <v>0</v>
      </c>
      <c r="L13" s="142">
        <v>0</v>
      </c>
      <c r="M13" s="141">
        <f>K13/K7*100</f>
        <v>0</v>
      </c>
      <c r="N13" s="152">
        <v>3</v>
      </c>
      <c r="O13" s="139">
        <f t="shared" si="5"/>
        <v>0.6</v>
      </c>
      <c r="P13" s="141">
        <f>N13/N7*100</f>
        <v>1.4018691588785046</v>
      </c>
      <c r="Q13" s="152">
        <v>0</v>
      </c>
      <c r="R13" s="181">
        <v>0</v>
      </c>
      <c r="S13" s="182">
        <f>Q13/Q7*100</f>
        <v>0</v>
      </c>
      <c r="T13" s="152">
        <v>3</v>
      </c>
      <c r="U13" s="175">
        <f t="shared" si="7"/>
        <v>0.6</v>
      </c>
      <c r="V13" s="182">
        <f>T13/T7*100</f>
        <v>0.70754716981132082</v>
      </c>
      <c r="W13" s="152">
        <v>2</v>
      </c>
      <c r="X13" s="139">
        <f t="shared" si="8"/>
        <v>0.4</v>
      </c>
      <c r="Y13" s="141">
        <f>W13/W7*100</f>
        <v>0.40080160320641278</v>
      </c>
      <c r="Z13" s="152">
        <v>1</v>
      </c>
      <c r="AA13" s="139">
        <f t="shared" si="9"/>
        <v>0.2</v>
      </c>
      <c r="AB13" s="141">
        <f>Z13/Z7*100</f>
        <v>0.49751243781094528</v>
      </c>
      <c r="AC13" s="13"/>
    </row>
    <row r="14" spans="2:29" x14ac:dyDescent="0.25">
      <c r="B14" s="69" t="s">
        <v>38</v>
      </c>
      <c r="C14" s="62" t="s">
        <v>39</v>
      </c>
      <c r="D14" s="151">
        <v>2</v>
      </c>
      <c r="E14" s="170">
        <f t="shared" si="0"/>
        <v>0.4</v>
      </c>
      <c r="F14" s="171">
        <f t="shared" si="1"/>
        <v>0.26143790849673199</v>
      </c>
      <c r="G14" s="171">
        <f t="shared" si="2"/>
        <v>0.88888888888888884</v>
      </c>
      <c r="H14" s="152">
        <v>2</v>
      </c>
      <c r="I14" s="139">
        <f t="shared" si="3"/>
        <v>0.4</v>
      </c>
      <c r="J14" s="141">
        <f>H14/H7*100</f>
        <v>0.59171597633136097</v>
      </c>
      <c r="K14" s="152">
        <v>0</v>
      </c>
      <c r="L14" s="142">
        <v>0</v>
      </c>
      <c r="M14" s="141">
        <f>K14/K7*100</f>
        <v>0</v>
      </c>
      <c r="N14" s="152">
        <v>0</v>
      </c>
      <c r="O14" s="142">
        <v>0</v>
      </c>
      <c r="P14" s="141">
        <f>N14/N7*100</f>
        <v>0</v>
      </c>
      <c r="Q14" s="152">
        <v>0</v>
      </c>
      <c r="R14" s="181">
        <v>0</v>
      </c>
      <c r="S14" s="182">
        <f>Q14/Q7*100</f>
        <v>0</v>
      </c>
      <c r="T14" s="152">
        <v>2</v>
      </c>
      <c r="U14" s="175">
        <f t="shared" si="7"/>
        <v>0.4</v>
      </c>
      <c r="V14" s="182">
        <f>T14/T7*100</f>
        <v>0.47169811320754718</v>
      </c>
      <c r="W14" s="152">
        <v>2</v>
      </c>
      <c r="X14" s="139">
        <f t="shared" si="8"/>
        <v>0.4</v>
      </c>
      <c r="Y14" s="141">
        <f>W14/W7*100</f>
        <v>0.40080160320641278</v>
      </c>
      <c r="Z14" s="152">
        <v>0</v>
      </c>
      <c r="AA14" s="139">
        <f t="shared" si="9"/>
        <v>0</v>
      </c>
      <c r="AB14" s="141">
        <f>Z14/Z7*100</f>
        <v>0</v>
      </c>
      <c r="AC14" s="13"/>
    </row>
    <row r="15" spans="2:29" x14ac:dyDescent="0.25">
      <c r="B15" s="69" t="s">
        <v>40</v>
      </c>
      <c r="C15" s="62" t="s">
        <v>41</v>
      </c>
      <c r="D15" s="151">
        <v>0</v>
      </c>
      <c r="E15" s="170">
        <v>0</v>
      </c>
      <c r="F15" s="171">
        <v>0</v>
      </c>
      <c r="G15" s="171">
        <v>0</v>
      </c>
      <c r="H15" s="152">
        <v>0</v>
      </c>
      <c r="I15" s="142">
        <v>0</v>
      </c>
      <c r="J15" s="141">
        <v>0</v>
      </c>
      <c r="K15" s="152">
        <v>0</v>
      </c>
      <c r="L15" s="142">
        <v>0</v>
      </c>
      <c r="M15" s="141">
        <v>0</v>
      </c>
      <c r="N15" s="152">
        <v>0</v>
      </c>
      <c r="O15" s="142">
        <v>0</v>
      </c>
      <c r="P15" s="141">
        <v>0</v>
      </c>
      <c r="Q15" s="152">
        <v>0</v>
      </c>
      <c r="R15" s="181">
        <v>0</v>
      </c>
      <c r="S15" s="182">
        <v>0</v>
      </c>
      <c r="T15" s="152">
        <v>0</v>
      </c>
      <c r="U15" s="175">
        <f t="shared" si="7"/>
        <v>0</v>
      </c>
      <c r="V15" s="182">
        <v>0</v>
      </c>
      <c r="W15" s="152">
        <v>0</v>
      </c>
      <c r="X15" s="139">
        <f t="shared" si="8"/>
        <v>0</v>
      </c>
      <c r="Y15" s="141">
        <v>0</v>
      </c>
      <c r="Z15" s="152">
        <v>0</v>
      </c>
      <c r="AA15" s="139">
        <f t="shared" si="9"/>
        <v>0</v>
      </c>
      <c r="AB15" s="141">
        <v>0</v>
      </c>
      <c r="AC15" s="13"/>
    </row>
    <row r="16" spans="2:29" x14ac:dyDescent="0.25">
      <c r="B16" s="68" t="s">
        <v>42</v>
      </c>
      <c r="C16" s="56" t="s">
        <v>43</v>
      </c>
      <c r="D16" s="132"/>
      <c r="E16" s="133"/>
      <c r="F16" s="134"/>
      <c r="G16" s="134"/>
      <c r="H16" s="137"/>
      <c r="I16" s="136"/>
      <c r="J16" s="137"/>
      <c r="K16" s="137"/>
      <c r="L16" s="136"/>
      <c r="M16" s="137"/>
      <c r="N16" s="137"/>
      <c r="O16" s="136"/>
      <c r="P16" s="137"/>
      <c r="Q16" s="137"/>
      <c r="R16" s="136"/>
      <c r="S16" s="137"/>
      <c r="T16" s="137"/>
      <c r="U16" s="136"/>
      <c r="V16" s="137"/>
      <c r="W16" s="137"/>
      <c r="X16" s="136">
        <f t="shared" si="8"/>
        <v>0</v>
      </c>
      <c r="Y16" s="137"/>
      <c r="Z16" s="137"/>
      <c r="AA16" s="136">
        <f t="shared" si="9"/>
        <v>0</v>
      </c>
      <c r="AB16" s="137"/>
      <c r="AC16" s="13"/>
    </row>
    <row r="17" spans="2:29" x14ac:dyDescent="0.25">
      <c r="B17" s="69" t="s">
        <v>44</v>
      </c>
      <c r="C17" s="62" t="s">
        <v>45</v>
      </c>
      <c r="D17" s="169">
        <v>32</v>
      </c>
      <c r="E17" s="170">
        <f t="shared" si="0"/>
        <v>6.4</v>
      </c>
      <c r="F17" s="171">
        <f t="shared" si="1"/>
        <v>4.1830065359477118</v>
      </c>
      <c r="G17" s="171">
        <f>D17/112*100</f>
        <v>28.571428571428569</v>
      </c>
      <c r="H17" s="152">
        <v>2</v>
      </c>
      <c r="I17" s="139">
        <f t="shared" si="3"/>
        <v>0.4</v>
      </c>
      <c r="J17" s="140">
        <f>H17/H7*100</f>
        <v>0.59171597633136097</v>
      </c>
      <c r="K17" s="138">
        <v>9</v>
      </c>
      <c r="L17" s="139">
        <f t="shared" si="4"/>
        <v>1.8</v>
      </c>
      <c r="M17" s="140">
        <f>K17/K7*100</f>
        <v>4.225352112676056</v>
      </c>
      <c r="N17" s="138">
        <v>21</v>
      </c>
      <c r="O17" s="139">
        <f t="shared" si="5"/>
        <v>4.2</v>
      </c>
      <c r="P17" s="140">
        <f>N17/N7*100</f>
        <v>9.8130841121495322</v>
      </c>
      <c r="Q17" s="179">
        <v>9</v>
      </c>
      <c r="R17" s="175">
        <f t="shared" si="6"/>
        <v>1.8</v>
      </c>
      <c r="S17" s="176">
        <f>Q18/Q7*100</f>
        <v>1.1730205278592376</v>
      </c>
      <c r="T17" s="179">
        <v>23</v>
      </c>
      <c r="U17" s="175">
        <f t="shared" si="7"/>
        <v>4.5999999999999996</v>
      </c>
      <c r="V17" s="176">
        <f>T17/T7*100</f>
        <v>5.4245283018867925</v>
      </c>
      <c r="W17" s="138">
        <v>24</v>
      </c>
      <c r="X17" s="139">
        <f t="shared" si="8"/>
        <v>4.8</v>
      </c>
      <c r="Y17" s="140">
        <f>W17/W7*100</f>
        <v>4.8096192384769543</v>
      </c>
      <c r="Z17" s="138">
        <v>7</v>
      </c>
      <c r="AA17" s="139">
        <f t="shared" si="9"/>
        <v>1.4</v>
      </c>
      <c r="AB17" s="140">
        <f>Z17/Z7*100</f>
        <v>3.4825870646766171</v>
      </c>
      <c r="AC17" s="13"/>
    </row>
    <row r="18" spans="2:29" x14ac:dyDescent="0.25">
      <c r="B18" s="69" t="s">
        <v>46</v>
      </c>
      <c r="C18" s="62" t="s">
        <v>47</v>
      </c>
      <c r="D18" s="169">
        <v>23</v>
      </c>
      <c r="E18" s="170">
        <f t="shared" si="0"/>
        <v>4.5999999999999996</v>
      </c>
      <c r="F18" s="171">
        <f t="shared" si="1"/>
        <v>3.0065359477124183</v>
      </c>
      <c r="G18" s="171">
        <f t="shared" ref="G18:G21" si="10">D18/112*100</f>
        <v>20.535714285714285</v>
      </c>
      <c r="H18" s="152">
        <v>4</v>
      </c>
      <c r="I18" s="139">
        <f t="shared" si="3"/>
        <v>0.8</v>
      </c>
      <c r="J18" s="140">
        <f>H18/H7*100</f>
        <v>1.1834319526627219</v>
      </c>
      <c r="K18" s="138">
        <v>5</v>
      </c>
      <c r="L18" s="139">
        <f t="shared" si="4"/>
        <v>1</v>
      </c>
      <c r="M18" s="140">
        <f>K18/K7*100</f>
        <v>2.3474178403755865</v>
      </c>
      <c r="N18" s="138">
        <v>14</v>
      </c>
      <c r="O18" s="139">
        <f t="shared" si="5"/>
        <v>2.8</v>
      </c>
      <c r="P18" s="140">
        <f>N18/N7*100</f>
        <v>6.5420560747663545</v>
      </c>
      <c r="Q18" s="152">
        <v>4</v>
      </c>
      <c r="R18" s="175">
        <f t="shared" si="6"/>
        <v>0.8</v>
      </c>
      <c r="S18" s="176">
        <f>Q19/Q7*100</f>
        <v>1.466275659824047</v>
      </c>
      <c r="T18" s="179">
        <v>19</v>
      </c>
      <c r="U18" s="175">
        <f t="shared" si="7"/>
        <v>3.8</v>
      </c>
      <c r="V18" s="176">
        <f>T18/T7*100</f>
        <v>4.4811320754716979</v>
      </c>
      <c r="W18" s="138">
        <v>17</v>
      </c>
      <c r="X18" s="139">
        <f t="shared" si="8"/>
        <v>3.4</v>
      </c>
      <c r="Y18" s="140">
        <f>W18/W7*100</f>
        <v>3.4068136272545089</v>
      </c>
      <c r="Z18" s="138">
        <v>6</v>
      </c>
      <c r="AA18" s="139">
        <f t="shared" si="9"/>
        <v>1.2</v>
      </c>
      <c r="AB18" s="140">
        <f>Z18/Z7*100</f>
        <v>2.9850746268656714</v>
      </c>
      <c r="AC18" s="13"/>
    </row>
    <row r="19" spans="2:29" x14ac:dyDescent="0.25">
      <c r="B19" s="69" t="s">
        <v>48</v>
      </c>
      <c r="C19" s="62" t="s">
        <v>49</v>
      </c>
      <c r="D19" s="169">
        <v>25</v>
      </c>
      <c r="E19" s="170">
        <f t="shared" si="0"/>
        <v>5</v>
      </c>
      <c r="F19" s="171">
        <f t="shared" si="1"/>
        <v>3.2679738562091507</v>
      </c>
      <c r="G19" s="171">
        <f t="shared" si="10"/>
        <v>22.321428571428573</v>
      </c>
      <c r="H19" s="152">
        <v>4</v>
      </c>
      <c r="I19" s="139">
        <f t="shared" si="3"/>
        <v>0.8</v>
      </c>
      <c r="J19" s="140">
        <f>H19/H7*100</f>
        <v>1.1834319526627219</v>
      </c>
      <c r="K19" s="138">
        <v>16</v>
      </c>
      <c r="L19" s="139">
        <f t="shared" si="4"/>
        <v>3.2</v>
      </c>
      <c r="M19" s="140">
        <f>K19/K7*100</f>
        <v>7.511737089201878</v>
      </c>
      <c r="N19" s="138">
        <v>5</v>
      </c>
      <c r="O19" s="139">
        <f t="shared" si="5"/>
        <v>1</v>
      </c>
      <c r="P19" s="140">
        <f>N19/N7*100</f>
        <v>2.3364485981308412</v>
      </c>
      <c r="Q19" s="152">
        <v>5</v>
      </c>
      <c r="R19" s="175">
        <f t="shared" si="6"/>
        <v>1</v>
      </c>
      <c r="S19" s="176">
        <f>Q20/Q7*100</f>
        <v>2.9325513196480939</v>
      </c>
      <c r="T19" s="179">
        <v>20</v>
      </c>
      <c r="U19" s="175">
        <f t="shared" si="7"/>
        <v>4</v>
      </c>
      <c r="V19" s="176">
        <f>T19/T7*100</f>
        <v>4.716981132075472</v>
      </c>
      <c r="W19" s="138">
        <v>18</v>
      </c>
      <c r="X19" s="139">
        <f t="shared" si="8"/>
        <v>3.6</v>
      </c>
      <c r="Y19" s="140">
        <f>W19/W7*100</f>
        <v>3.6072144288577155</v>
      </c>
      <c r="Z19" s="138">
        <v>7</v>
      </c>
      <c r="AA19" s="139">
        <f t="shared" si="9"/>
        <v>1.4</v>
      </c>
      <c r="AB19" s="140">
        <f>Z19/Z7*100</f>
        <v>3.4825870646766171</v>
      </c>
      <c r="AC19" s="13"/>
    </row>
    <row r="20" spans="2:29" x14ac:dyDescent="0.25">
      <c r="B20" s="69" t="s">
        <v>50</v>
      </c>
      <c r="C20" s="62" t="s">
        <v>51</v>
      </c>
      <c r="D20" s="169">
        <v>32</v>
      </c>
      <c r="E20" s="170">
        <f t="shared" si="0"/>
        <v>6.4</v>
      </c>
      <c r="F20" s="171">
        <f t="shared" si="1"/>
        <v>4.1830065359477118</v>
      </c>
      <c r="G20" s="171">
        <f t="shared" si="10"/>
        <v>28.571428571428569</v>
      </c>
      <c r="H20" s="138">
        <v>16</v>
      </c>
      <c r="I20" s="139">
        <f t="shared" si="3"/>
        <v>3.2</v>
      </c>
      <c r="J20" s="140">
        <f>H20/H7*100</f>
        <v>4.7337278106508878</v>
      </c>
      <c r="K20" s="138">
        <v>10</v>
      </c>
      <c r="L20" s="139">
        <f t="shared" si="4"/>
        <v>2</v>
      </c>
      <c r="M20" s="140">
        <f>K20/K7*100</f>
        <v>4.6948356807511731</v>
      </c>
      <c r="N20" s="152">
        <v>0</v>
      </c>
      <c r="O20" s="139">
        <f t="shared" si="5"/>
        <v>0</v>
      </c>
      <c r="P20" s="140">
        <f>N20/N7*100</f>
        <v>0</v>
      </c>
      <c r="Q20" s="179">
        <v>10</v>
      </c>
      <c r="R20" s="175">
        <f t="shared" si="6"/>
        <v>2</v>
      </c>
      <c r="S20" s="176">
        <f>Q20/Q7*100</f>
        <v>2.9325513196480939</v>
      </c>
      <c r="T20" s="179">
        <v>22</v>
      </c>
      <c r="U20" s="175">
        <f t="shared" si="7"/>
        <v>4.4000000000000004</v>
      </c>
      <c r="V20" s="176">
        <f>T20/T7*100</f>
        <v>5.1886792452830193</v>
      </c>
      <c r="W20" s="138">
        <v>16</v>
      </c>
      <c r="X20" s="139">
        <f t="shared" si="8"/>
        <v>3.2</v>
      </c>
      <c r="Y20" s="140">
        <f>W20/W7*100</f>
        <v>3.2064128256513023</v>
      </c>
      <c r="Z20" s="138">
        <v>12</v>
      </c>
      <c r="AA20" s="139">
        <f t="shared" si="9"/>
        <v>2.4</v>
      </c>
      <c r="AB20" s="140">
        <f>Z20/Z7*100</f>
        <v>5.9701492537313428</v>
      </c>
      <c r="AC20" s="13"/>
    </row>
    <row r="21" spans="2:29" x14ac:dyDescent="0.25">
      <c r="B21" s="69" t="s">
        <v>52</v>
      </c>
      <c r="C21" s="62" t="s">
        <v>53</v>
      </c>
      <c r="D21" s="151">
        <v>0</v>
      </c>
      <c r="E21" s="170">
        <f t="shared" si="0"/>
        <v>0</v>
      </c>
      <c r="F21" s="171">
        <f t="shared" si="1"/>
        <v>0</v>
      </c>
      <c r="G21" s="171">
        <f t="shared" si="10"/>
        <v>0</v>
      </c>
      <c r="H21" s="152">
        <v>0</v>
      </c>
      <c r="I21" s="139">
        <v>0</v>
      </c>
      <c r="J21" s="140">
        <v>0</v>
      </c>
      <c r="K21" s="152">
        <v>0</v>
      </c>
      <c r="L21" s="139">
        <v>0</v>
      </c>
      <c r="M21" s="140">
        <v>0</v>
      </c>
      <c r="N21" s="152">
        <v>0</v>
      </c>
      <c r="O21" s="139">
        <v>0</v>
      </c>
      <c r="P21" s="140">
        <v>0</v>
      </c>
      <c r="Q21" s="152">
        <v>0</v>
      </c>
      <c r="R21" s="175">
        <v>0</v>
      </c>
      <c r="S21" s="176">
        <v>0</v>
      </c>
      <c r="T21" s="152">
        <v>0</v>
      </c>
      <c r="U21" s="175">
        <v>0</v>
      </c>
      <c r="V21" s="176">
        <v>0</v>
      </c>
      <c r="W21" s="152">
        <v>0</v>
      </c>
      <c r="X21" s="139">
        <v>0</v>
      </c>
      <c r="Y21" s="140">
        <v>0</v>
      </c>
      <c r="Z21" s="152">
        <v>0</v>
      </c>
      <c r="AA21" s="139">
        <v>0</v>
      </c>
      <c r="AB21" s="140">
        <v>0</v>
      </c>
      <c r="AC21" s="13"/>
    </row>
    <row r="22" spans="2:29" x14ac:dyDescent="0.25">
      <c r="B22" s="68" t="s">
        <v>54</v>
      </c>
      <c r="C22" s="56" t="s">
        <v>55</v>
      </c>
      <c r="D22" s="132"/>
      <c r="E22" s="133"/>
      <c r="F22" s="134"/>
      <c r="G22" s="134"/>
      <c r="H22" s="135"/>
      <c r="I22" s="136"/>
      <c r="J22" s="137"/>
      <c r="K22" s="135"/>
      <c r="L22" s="136"/>
      <c r="M22" s="137"/>
      <c r="N22" s="135"/>
      <c r="O22" s="136"/>
      <c r="P22" s="137"/>
      <c r="Q22" s="135"/>
      <c r="R22" s="136"/>
      <c r="S22" s="137"/>
      <c r="T22" s="135"/>
      <c r="U22" s="136"/>
      <c r="V22" s="137"/>
      <c r="W22" s="135"/>
      <c r="X22" s="136"/>
      <c r="Y22" s="137"/>
      <c r="Z22" s="154"/>
      <c r="AA22" s="136"/>
      <c r="AB22" s="137"/>
      <c r="AC22" s="13"/>
    </row>
    <row r="23" spans="2:29" x14ac:dyDescent="0.25">
      <c r="B23" s="69" t="s">
        <v>56</v>
      </c>
      <c r="C23" s="62" t="s">
        <v>57</v>
      </c>
      <c r="D23" s="169">
        <v>17</v>
      </c>
      <c r="E23" s="170">
        <f t="shared" si="0"/>
        <v>3.4</v>
      </c>
      <c r="F23" s="171">
        <f t="shared" si="1"/>
        <v>2.2222222222222223</v>
      </c>
      <c r="G23" s="171">
        <f>D23/179*100</f>
        <v>9.4972067039106136</v>
      </c>
      <c r="H23" s="138">
        <v>12</v>
      </c>
      <c r="I23" s="139">
        <f t="shared" si="3"/>
        <v>2.4</v>
      </c>
      <c r="J23" s="140">
        <f>H23/H7*100</f>
        <v>3.5502958579881656</v>
      </c>
      <c r="K23" s="143">
        <v>3</v>
      </c>
      <c r="L23" s="139">
        <f t="shared" si="4"/>
        <v>0.6</v>
      </c>
      <c r="M23" s="140">
        <f>K23/K7*100</f>
        <v>1.4084507042253522</v>
      </c>
      <c r="N23" s="138">
        <v>17</v>
      </c>
      <c r="O23" s="139">
        <f t="shared" si="5"/>
        <v>3.4</v>
      </c>
      <c r="P23" s="140">
        <f>N23/N7*100</f>
        <v>7.9439252336448591</v>
      </c>
      <c r="Q23" s="152">
        <v>7</v>
      </c>
      <c r="R23" s="175">
        <f t="shared" si="6"/>
        <v>1.4</v>
      </c>
      <c r="S23" s="176">
        <f>Q23/Q7*100</f>
        <v>2.0527859237536656</v>
      </c>
      <c r="T23" s="179">
        <v>10</v>
      </c>
      <c r="U23" s="175">
        <f t="shared" si="7"/>
        <v>2</v>
      </c>
      <c r="V23" s="176">
        <f>T23/T7*100</f>
        <v>2.358490566037736</v>
      </c>
      <c r="W23" s="138">
        <v>8</v>
      </c>
      <c r="X23" s="139">
        <f t="shared" si="8"/>
        <v>1.6</v>
      </c>
      <c r="Y23" s="140">
        <f>W23/W7*100</f>
        <v>1.6032064128256511</v>
      </c>
      <c r="Z23" s="152">
        <v>6</v>
      </c>
      <c r="AA23" s="139">
        <f t="shared" si="9"/>
        <v>1.2</v>
      </c>
      <c r="AB23" s="140">
        <f>Z23/Z7*100</f>
        <v>2.9850746268656714</v>
      </c>
      <c r="AC23" s="13"/>
    </row>
    <row r="24" spans="2:29" x14ac:dyDescent="0.25">
      <c r="B24" s="69" t="s">
        <v>58</v>
      </c>
      <c r="C24" s="62" t="s">
        <v>59</v>
      </c>
      <c r="D24" s="169">
        <v>55</v>
      </c>
      <c r="E24" s="170">
        <f t="shared" si="0"/>
        <v>11</v>
      </c>
      <c r="F24" s="171">
        <f t="shared" si="1"/>
        <v>7.18954248366013</v>
      </c>
      <c r="G24" s="171">
        <f t="shared" ref="G24:G28" si="11">D24/179*100</f>
        <v>30.726256983240223</v>
      </c>
      <c r="H24" s="138">
        <v>20</v>
      </c>
      <c r="I24" s="139">
        <f t="shared" si="3"/>
        <v>4</v>
      </c>
      <c r="J24" s="140">
        <f>H24/H7*100</f>
        <v>5.9171597633136095</v>
      </c>
      <c r="K24" s="138">
        <v>18</v>
      </c>
      <c r="L24" s="139">
        <f t="shared" si="4"/>
        <v>3.6</v>
      </c>
      <c r="M24" s="140">
        <f>K24/K7*100</f>
        <v>8.4507042253521121</v>
      </c>
      <c r="N24" s="138">
        <v>55</v>
      </c>
      <c r="O24" s="139">
        <f t="shared" si="5"/>
        <v>11</v>
      </c>
      <c r="P24" s="140">
        <f>N24/N7*100</f>
        <v>25.700934579439249</v>
      </c>
      <c r="Q24" s="179">
        <v>27</v>
      </c>
      <c r="R24" s="175">
        <f t="shared" si="6"/>
        <v>5.4</v>
      </c>
      <c r="S24" s="176">
        <f>Q24/Q7*100</f>
        <v>7.9178885630498534</v>
      </c>
      <c r="T24" s="179">
        <v>28</v>
      </c>
      <c r="U24" s="175">
        <f t="shared" si="7"/>
        <v>5.6</v>
      </c>
      <c r="V24" s="176">
        <f>T24/T7*100</f>
        <v>6.6037735849056602</v>
      </c>
      <c r="W24" s="138">
        <v>11</v>
      </c>
      <c r="X24" s="139">
        <f t="shared" si="8"/>
        <v>2.2000000000000002</v>
      </c>
      <c r="Y24" s="140">
        <f>W24/W7*100</f>
        <v>2.2044088176352705</v>
      </c>
      <c r="Z24" s="138">
        <v>11</v>
      </c>
      <c r="AA24" s="139">
        <f t="shared" si="9"/>
        <v>2.2000000000000002</v>
      </c>
      <c r="AB24" s="140">
        <f>Z24/Z7*100</f>
        <v>5.4726368159203984</v>
      </c>
      <c r="AC24" s="13"/>
    </row>
    <row r="25" spans="2:29" x14ac:dyDescent="0.25">
      <c r="B25" s="69" t="s">
        <v>60</v>
      </c>
      <c r="C25" s="62" t="s">
        <v>61</v>
      </c>
      <c r="D25" s="169">
        <v>50</v>
      </c>
      <c r="E25" s="170">
        <f t="shared" si="0"/>
        <v>10</v>
      </c>
      <c r="F25" s="171">
        <f t="shared" si="1"/>
        <v>6.5359477124183014</v>
      </c>
      <c r="G25" s="171">
        <f t="shared" si="11"/>
        <v>27.932960893854748</v>
      </c>
      <c r="H25" s="138">
        <v>22</v>
      </c>
      <c r="I25" s="139">
        <f t="shared" si="3"/>
        <v>4.4000000000000004</v>
      </c>
      <c r="J25" s="140">
        <f>H25/H7*100</f>
        <v>6.5088757396449708</v>
      </c>
      <c r="K25" s="138">
        <v>18</v>
      </c>
      <c r="L25" s="139">
        <f t="shared" si="4"/>
        <v>3.6</v>
      </c>
      <c r="M25" s="140">
        <f>K25/K7*100</f>
        <v>8.4507042253521121</v>
      </c>
      <c r="N25" s="138">
        <v>50</v>
      </c>
      <c r="O25" s="139">
        <f t="shared" si="5"/>
        <v>10</v>
      </c>
      <c r="P25" s="140">
        <f>N25/N7*100</f>
        <v>23.364485981308412</v>
      </c>
      <c r="Q25" s="179">
        <v>23</v>
      </c>
      <c r="R25" s="175">
        <f t="shared" si="6"/>
        <v>4.5999999999999996</v>
      </c>
      <c r="S25" s="176">
        <f>Q25/Q7*100</f>
        <v>6.7448680351906152</v>
      </c>
      <c r="T25" s="179">
        <v>27</v>
      </c>
      <c r="U25" s="175">
        <f t="shared" si="7"/>
        <v>5.4</v>
      </c>
      <c r="V25" s="176">
        <f>T25/T7*100</f>
        <v>6.367924528301887</v>
      </c>
      <c r="W25" s="138">
        <v>31</v>
      </c>
      <c r="X25" s="139">
        <f t="shared" si="8"/>
        <v>6.2</v>
      </c>
      <c r="Y25" s="140">
        <f>W25/W7*100</f>
        <v>6.2124248496993983</v>
      </c>
      <c r="Z25" s="138">
        <v>19</v>
      </c>
      <c r="AA25" s="139">
        <f t="shared" si="9"/>
        <v>3.8</v>
      </c>
      <c r="AB25" s="140">
        <f>Z25/Z7*100</f>
        <v>9.4527363184079594</v>
      </c>
      <c r="AC25" s="13"/>
    </row>
    <row r="26" spans="2:29" x14ac:dyDescent="0.25">
      <c r="B26" s="69" t="s">
        <v>62</v>
      </c>
      <c r="C26" s="62" t="s">
        <v>63</v>
      </c>
      <c r="D26" s="169">
        <v>28</v>
      </c>
      <c r="E26" s="170">
        <f t="shared" si="0"/>
        <v>5.6</v>
      </c>
      <c r="F26" s="171">
        <f t="shared" si="1"/>
        <v>3.6601307189542487</v>
      </c>
      <c r="G26" s="171">
        <f t="shared" si="11"/>
        <v>15.64245810055866</v>
      </c>
      <c r="H26" s="138">
        <v>9</v>
      </c>
      <c r="I26" s="139">
        <f t="shared" si="3"/>
        <v>1.8</v>
      </c>
      <c r="J26" s="140">
        <f>H26/H7*100</f>
        <v>2.6627218934911245</v>
      </c>
      <c r="K26" s="138">
        <v>14</v>
      </c>
      <c r="L26" s="139">
        <f t="shared" si="4"/>
        <v>2.8</v>
      </c>
      <c r="M26" s="140">
        <f>K26/K7*100</f>
        <v>6.5727699530516439</v>
      </c>
      <c r="N26" s="138">
        <v>28</v>
      </c>
      <c r="O26" s="139">
        <f t="shared" si="5"/>
        <v>5.6</v>
      </c>
      <c r="P26" s="140">
        <f>N26/N7*100</f>
        <v>13.084112149532709</v>
      </c>
      <c r="Q26" s="179">
        <v>15</v>
      </c>
      <c r="R26" s="175">
        <f t="shared" si="6"/>
        <v>3</v>
      </c>
      <c r="S26" s="176">
        <f>Q26/Q7*100</f>
        <v>4.3988269794721413</v>
      </c>
      <c r="T26" s="179">
        <v>13</v>
      </c>
      <c r="U26" s="175">
        <f t="shared" si="7"/>
        <v>2.6</v>
      </c>
      <c r="V26" s="176">
        <f>T26/T7*100</f>
        <v>3.0660377358490565</v>
      </c>
      <c r="W26" s="138">
        <v>15</v>
      </c>
      <c r="X26" s="139">
        <f t="shared" si="8"/>
        <v>3</v>
      </c>
      <c r="Y26" s="140">
        <f>W26/W7*100</f>
        <v>3.0060120240480961</v>
      </c>
      <c r="Z26" s="138">
        <v>10</v>
      </c>
      <c r="AA26" s="139">
        <f t="shared" si="9"/>
        <v>2</v>
      </c>
      <c r="AB26" s="140">
        <f>Z26/Z7*100</f>
        <v>4.9751243781094532</v>
      </c>
      <c r="AC26" s="13"/>
    </row>
    <row r="27" spans="2:29" x14ac:dyDescent="0.25">
      <c r="B27" s="69" t="s">
        <v>64</v>
      </c>
      <c r="C27" s="62" t="s">
        <v>65</v>
      </c>
      <c r="D27" s="169">
        <v>25</v>
      </c>
      <c r="E27" s="170">
        <f t="shared" si="0"/>
        <v>5</v>
      </c>
      <c r="F27" s="171">
        <f t="shared" si="1"/>
        <v>3.2679738562091507</v>
      </c>
      <c r="G27" s="171">
        <f t="shared" si="11"/>
        <v>13.966480446927374</v>
      </c>
      <c r="H27" s="152">
        <v>5</v>
      </c>
      <c r="I27" s="139">
        <f t="shared" si="3"/>
        <v>1</v>
      </c>
      <c r="J27" s="140">
        <f>H27/H7*100</f>
        <v>1.4792899408284024</v>
      </c>
      <c r="K27" s="138">
        <v>10</v>
      </c>
      <c r="L27" s="139">
        <f t="shared" si="4"/>
        <v>2</v>
      </c>
      <c r="M27" s="140">
        <f>K27/K7*100</f>
        <v>4.6948356807511731</v>
      </c>
      <c r="N27" s="138">
        <v>25</v>
      </c>
      <c r="O27" s="139">
        <f t="shared" si="5"/>
        <v>5</v>
      </c>
      <c r="P27" s="140">
        <f>N27/N7*100</f>
        <v>11.682242990654206</v>
      </c>
      <c r="Q27" s="152">
        <v>8</v>
      </c>
      <c r="R27" s="175">
        <f t="shared" si="6"/>
        <v>1.6</v>
      </c>
      <c r="S27" s="176">
        <f>Q27/Q7*100</f>
        <v>2.3460410557184752</v>
      </c>
      <c r="T27" s="179">
        <v>17</v>
      </c>
      <c r="U27" s="175">
        <f t="shared" si="7"/>
        <v>3.4</v>
      </c>
      <c r="V27" s="176">
        <f>T27/T7*100</f>
        <v>4.0094339622641506</v>
      </c>
      <c r="W27" s="152">
        <v>2</v>
      </c>
      <c r="X27" s="139">
        <f t="shared" si="8"/>
        <v>0.4</v>
      </c>
      <c r="Y27" s="140">
        <f>W27/W7*100</f>
        <v>0.40080160320641278</v>
      </c>
      <c r="Z27" s="152">
        <v>4</v>
      </c>
      <c r="AA27" s="139">
        <f t="shared" si="9"/>
        <v>0.8</v>
      </c>
      <c r="AB27" s="140">
        <f>Z27/Z7*100</f>
        <v>1.9900497512437811</v>
      </c>
      <c r="AC27" s="13"/>
    </row>
    <row r="28" spans="2:29" x14ac:dyDescent="0.25">
      <c r="B28" s="69" t="s">
        <v>66</v>
      </c>
      <c r="C28" s="62" t="s">
        <v>67</v>
      </c>
      <c r="D28" s="151">
        <v>4</v>
      </c>
      <c r="E28" s="170">
        <f t="shared" si="0"/>
        <v>0.8</v>
      </c>
      <c r="F28" s="171">
        <f t="shared" si="1"/>
        <v>0.52287581699346397</v>
      </c>
      <c r="G28" s="171">
        <f t="shared" si="11"/>
        <v>2.2346368715083798</v>
      </c>
      <c r="H28" s="152">
        <v>2</v>
      </c>
      <c r="I28" s="139">
        <f t="shared" si="3"/>
        <v>0.4</v>
      </c>
      <c r="J28" s="140">
        <f>H28/H7*100</f>
        <v>0.59171597633136097</v>
      </c>
      <c r="K28" s="152">
        <v>1</v>
      </c>
      <c r="L28" s="139">
        <f t="shared" si="4"/>
        <v>0.2</v>
      </c>
      <c r="M28" s="140">
        <f>K28/K7*100</f>
        <v>0.46948356807511737</v>
      </c>
      <c r="N28" s="152">
        <v>4</v>
      </c>
      <c r="O28" s="139">
        <f t="shared" si="5"/>
        <v>0.8</v>
      </c>
      <c r="P28" s="140">
        <f>N28/N7*100</f>
        <v>1.8691588785046727</v>
      </c>
      <c r="Q28" s="152">
        <v>3</v>
      </c>
      <c r="R28" s="175">
        <f t="shared" si="6"/>
        <v>0.6</v>
      </c>
      <c r="S28" s="176">
        <f>Q28/Q7*100</f>
        <v>0.87976539589442826</v>
      </c>
      <c r="T28" s="152">
        <v>1</v>
      </c>
      <c r="U28" s="175">
        <f t="shared" si="7"/>
        <v>0.2</v>
      </c>
      <c r="V28" s="176">
        <f>T28/T7*100</f>
        <v>0.23584905660377359</v>
      </c>
      <c r="W28" s="152">
        <v>1</v>
      </c>
      <c r="X28" s="139">
        <f t="shared" si="8"/>
        <v>0.2</v>
      </c>
      <c r="Y28" s="140">
        <f>W28/W7*100</f>
        <v>0.20040080160320639</v>
      </c>
      <c r="Z28" s="152">
        <v>2</v>
      </c>
      <c r="AA28" s="139">
        <f t="shared" si="9"/>
        <v>0.4</v>
      </c>
      <c r="AB28" s="140">
        <f>Z28/Z7*100</f>
        <v>0.99502487562189057</v>
      </c>
      <c r="AC28" s="13"/>
    </row>
    <row r="29" spans="2:29" x14ac:dyDescent="0.25">
      <c r="B29" s="68" t="s">
        <v>68</v>
      </c>
      <c r="C29" s="56" t="s">
        <v>69</v>
      </c>
      <c r="D29" s="132"/>
      <c r="E29" s="133"/>
      <c r="F29" s="134"/>
      <c r="G29" s="134"/>
      <c r="H29" s="135"/>
      <c r="I29" s="136"/>
      <c r="J29" s="137"/>
      <c r="K29" s="135"/>
      <c r="L29" s="136"/>
      <c r="M29" s="137"/>
      <c r="N29" s="135"/>
      <c r="O29" s="136"/>
      <c r="P29" s="137"/>
      <c r="Q29" s="137"/>
      <c r="R29" s="136"/>
      <c r="S29" s="137"/>
      <c r="T29" s="137"/>
      <c r="U29" s="136"/>
      <c r="V29" s="137"/>
      <c r="W29" s="137"/>
      <c r="X29" s="136">
        <f t="shared" si="8"/>
        <v>0</v>
      </c>
      <c r="Y29" s="137"/>
      <c r="Z29" s="137"/>
      <c r="AA29" s="136">
        <f t="shared" si="9"/>
        <v>0</v>
      </c>
      <c r="AB29" s="137"/>
      <c r="AC29" s="13"/>
    </row>
    <row r="30" spans="2:29" x14ac:dyDescent="0.25">
      <c r="B30" s="69" t="s">
        <v>70</v>
      </c>
      <c r="C30" s="62" t="s">
        <v>71</v>
      </c>
      <c r="D30" s="169">
        <v>42</v>
      </c>
      <c r="E30" s="170">
        <f t="shared" si="0"/>
        <v>8.4</v>
      </c>
      <c r="F30" s="171">
        <f t="shared" si="1"/>
        <v>5.4901960784313726</v>
      </c>
      <c r="G30" s="171">
        <f>D30/42*100</f>
        <v>100</v>
      </c>
      <c r="H30" s="138">
        <v>35</v>
      </c>
      <c r="I30" s="139">
        <f t="shared" si="3"/>
        <v>7</v>
      </c>
      <c r="J30" s="140">
        <f>H30/H7*100</f>
        <v>10.355029585798817</v>
      </c>
      <c r="K30" s="138">
        <v>5</v>
      </c>
      <c r="L30" s="139">
        <f t="shared" si="4"/>
        <v>1</v>
      </c>
      <c r="M30" s="140">
        <f>K30/K7*100</f>
        <v>2.3474178403755865</v>
      </c>
      <c r="N30" s="138">
        <v>42</v>
      </c>
      <c r="O30" s="139">
        <f t="shared" si="5"/>
        <v>8.4</v>
      </c>
      <c r="P30" s="140">
        <f>N30/N7*100</f>
        <v>19.626168224299064</v>
      </c>
      <c r="Q30" s="179">
        <v>22</v>
      </c>
      <c r="R30" s="175">
        <f t="shared" si="6"/>
        <v>4.4000000000000004</v>
      </c>
      <c r="S30" s="176">
        <f>Q30/Q7*100</f>
        <v>6.4516129032258061</v>
      </c>
      <c r="T30" s="179"/>
      <c r="U30" s="175">
        <f t="shared" si="7"/>
        <v>0</v>
      </c>
      <c r="V30" s="176">
        <f>T30/T7*100</f>
        <v>0</v>
      </c>
      <c r="W30" s="138">
        <v>30</v>
      </c>
      <c r="X30" s="139">
        <f t="shared" si="8"/>
        <v>6</v>
      </c>
      <c r="Y30" s="140">
        <f>W30/W7*100</f>
        <v>6.0120240480961922</v>
      </c>
      <c r="Z30" s="138">
        <v>11</v>
      </c>
      <c r="AA30" s="139">
        <f t="shared" si="9"/>
        <v>2.2000000000000002</v>
      </c>
      <c r="AB30" s="140">
        <f>Z30/Z7*100</f>
        <v>5.4726368159203984</v>
      </c>
      <c r="AC30" s="13"/>
    </row>
    <row r="31" spans="2:29" x14ac:dyDescent="0.25">
      <c r="B31" s="69" t="s">
        <v>72</v>
      </c>
      <c r="C31" s="62" t="s">
        <v>73</v>
      </c>
      <c r="D31" s="151">
        <v>0</v>
      </c>
      <c r="E31" s="170">
        <f t="shared" si="0"/>
        <v>0</v>
      </c>
      <c r="F31" s="171">
        <f t="shared" si="1"/>
        <v>0</v>
      </c>
      <c r="G31" s="171">
        <v>0</v>
      </c>
      <c r="H31" s="152">
        <v>0</v>
      </c>
      <c r="I31" s="139">
        <v>0</v>
      </c>
      <c r="J31" s="140">
        <v>0</v>
      </c>
      <c r="K31" s="152">
        <v>0</v>
      </c>
      <c r="L31" s="139">
        <v>0</v>
      </c>
      <c r="M31" s="140">
        <v>0</v>
      </c>
      <c r="N31" s="152">
        <v>0</v>
      </c>
      <c r="O31" s="139">
        <v>0</v>
      </c>
      <c r="P31" s="140">
        <v>0</v>
      </c>
      <c r="Q31" s="152">
        <v>0</v>
      </c>
      <c r="R31" s="175">
        <v>0</v>
      </c>
      <c r="S31" s="176">
        <v>0</v>
      </c>
      <c r="T31" s="152">
        <v>0</v>
      </c>
      <c r="U31" s="175">
        <v>0</v>
      </c>
      <c r="V31" s="176">
        <v>0</v>
      </c>
      <c r="W31" s="152">
        <v>0</v>
      </c>
      <c r="X31" s="139">
        <v>0</v>
      </c>
      <c r="Y31" s="140">
        <v>0</v>
      </c>
      <c r="Z31" s="152">
        <v>0</v>
      </c>
      <c r="AA31" s="139">
        <v>0</v>
      </c>
      <c r="AB31" s="140">
        <v>0</v>
      </c>
      <c r="AC31" s="13"/>
    </row>
    <row r="32" spans="2:29" x14ac:dyDescent="0.25">
      <c r="B32" s="68" t="s">
        <v>74</v>
      </c>
      <c r="C32" s="56" t="s">
        <v>75</v>
      </c>
      <c r="D32" s="132"/>
      <c r="E32" s="133"/>
      <c r="F32" s="134"/>
      <c r="G32" s="144"/>
      <c r="H32" s="135"/>
      <c r="I32" s="136"/>
      <c r="J32" s="137"/>
      <c r="K32" s="135"/>
      <c r="L32" s="136"/>
      <c r="M32" s="137"/>
      <c r="N32" s="135"/>
      <c r="O32" s="136"/>
      <c r="P32" s="137"/>
      <c r="Q32" s="135"/>
      <c r="R32" s="136"/>
      <c r="S32" s="137"/>
      <c r="T32" s="135"/>
      <c r="U32" s="136"/>
      <c r="V32" s="137"/>
      <c r="W32" s="135"/>
      <c r="X32" s="136"/>
      <c r="Y32" s="137"/>
      <c r="Z32" s="135"/>
      <c r="AA32" s="136"/>
      <c r="AB32" s="137"/>
      <c r="AC32" s="13"/>
    </row>
    <row r="33" spans="2:29" s="3" customFormat="1" x14ac:dyDescent="0.25">
      <c r="B33" s="70"/>
      <c r="C33" s="63"/>
      <c r="D33" s="172">
        <v>17</v>
      </c>
      <c r="E33" s="173">
        <f t="shared" ref="E33" si="12">D33/5</f>
        <v>3.4</v>
      </c>
      <c r="F33" s="174">
        <f t="shared" ref="F33" si="13">D33/765*100</f>
        <v>2.2222222222222223</v>
      </c>
      <c r="G33" s="174">
        <f>D33/17*100</f>
        <v>100</v>
      </c>
      <c r="H33" s="145">
        <v>17</v>
      </c>
      <c r="I33" s="146">
        <f t="shared" si="3"/>
        <v>3.4</v>
      </c>
      <c r="J33" s="147">
        <f>H33/H7*100</f>
        <v>5.0295857988165684</v>
      </c>
      <c r="K33" s="152">
        <v>0</v>
      </c>
      <c r="L33" s="146">
        <v>0</v>
      </c>
      <c r="M33" s="147">
        <v>0</v>
      </c>
      <c r="N33" s="152">
        <v>0</v>
      </c>
      <c r="O33" s="146">
        <v>0</v>
      </c>
      <c r="P33" s="147">
        <v>0</v>
      </c>
      <c r="Q33" s="180">
        <v>8</v>
      </c>
      <c r="R33" s="181">
        <f t="shared" si="6"/>
        <v>1.6</v>
      </c>
      <c r="S33" s="182"/>
      <c r="T33" s="180">
        <v>9</v>
      </c>
      <c r="U33" s="181">
        <f t="shared" si="7"/>
        <v>1.8</v>
      </c>
      <c r="V33" s="182"/>
      <c r="W33" s="183">
        <v>12</v>
      </c>
      <c r="X33" s="142">
        <f t="shared" si="8"/>
        <v>2.4</v>
      </c>
      <c r="Y33" s="141"/>
      <c r="Z33" s="152">
        <v>5</v>
      </c>
      <c r="AA33" s="142">
        <f t="shared" si="9"/>
        <v>1</v>
      </c>
      <c r="AB33" s="141">
        <f>Z33/Z7*100</f>
        <v>2.4875621890547266</v>
      </c>
      <c r="AC33" s="64"/>
    </row>
    <row r="34" spans="2:29" x14ac:dyDescent="0.25">
      <c r="B34" s="68" t="s">
        <v>76</v>
      </c>
      <c r="C34" s="56" t="s">
        <v>77</v>
      </c>
      <c r="D34" s="132"/>
      <c r="E34" s="133"/>
      <c r="F34" s="134"/>
      <c r="G34" s="134"/>
      <c r="H34" s="135"/>
      <c r="I34" s="136">
        <f t="shared" si="3"/>
        <v>0</v>
      </c>
      <c r="J34" s="137">
        <f>H34/H7*100</f>
        <v>0</v>
      </c>
      <c r="K34" s="135"/>
      <c r="L34" s="136"/>
      <c r="M34" s="137"/>
      <c r="N34" s="135"/>
      <c r="O34" s="136"/>
      <c r="P34" s="137"/>
      <c r="Q34" s="137"/>
      <c r="R34" s="136"/>
      <c r="S34" s="137"/>
      <c r="T34" s="137"/>
      <c r="U34" s="136"/>
      <c r="V34" s="137"/>
      <c r="W34" s="137"/>
      <c r="X34" s="136">
        <f t="shared" si="8"/>
        <v>0</v>
      </c>
      <c r="Y34" s="137"/>
      <c r="Z34" s="137"/>
      <c r="AA34" s="136">
        <f t="shared" si="9"/>
        <v>0</v>
      </c>
      <c r="AB34" s="137"/>
      <c r="AC34" s="13"/>
    </row>
    <row r="35" spans="2:29" x14ac:dyDescent="0.25">
      <c r="B35" s="69" t="s">
        <v>78</v>
      </c>
      <c r="C35" s="62" t="s">
        <v>79</v>
      </c>
      <c r="D35" s="169">
        <v>36</v>
      </c>
      <c r="E35" s="170">
        <f t="shared" si="0"/>
        <v>7.2</v>
      </c>
      <c r="F35" s="171">
        <f t="shared" si="1"/>
        <v>4.7058823529411766</v>
      </c>
      <c r="G35" s="171">
        <f>D35/47*100</f>
        <v>76.59574468085107</v>
      </c>
      <c r="H35" s="138">
        <v>26</v>
      </c>
      <c r="I35" s="139">
        <f t="shared" si="3"/>
        <v>5.2</v>
      </c>
      <c r="J35" s="140">
        <f>H35/H7*100</f>
        <v>7.6923076923076925</v>
      </c>
      <c r="K35" s="138">
        <v>26</v>
      </c>
      <c r="L35" s="139">
        <f t="shared" si="4"/>
        <v>5.2</v>
      </c>
      <c r="M35" s="140">
        <f>K35/K7*100</f>
        <v>12.206572769953052</v>
      </c>
      <c r="N35" s="138">
        <v>1</v>
      </c>
      <c r="O35" s="139">
        <f t="shared" si="5"/>
        <v>0.2</v>
      </c>
      <c r="P35" s="140">
        <f>N35/N7*100</f>
        <v>0.46728971962616817</v>
      </c>
      <c r="Q35" s="179">
        <v>17</v>
      </c>
      <c r="R35" s="175">
        <f t="shared" si="6"/>
        <v>3.4</v>
      </c>
      <c r="S35" s="176">
        <f>Q35/Q7*100</f>
        <v>4.9853372434017595</v>
      </c>
      <c r="T35" s="179">
        <v>19</v>
      </c>
      <c r="U35" s="175">
        <f t="shared" si="7"/>
        <v>3.8</v>
      </c>
      <c r="V35" s="176">
        <f>T35/T7*100</f>
        <v>4.4811320754716979</v>
      </c>
      <c r="W35" s="138">
        <v>30</v>
      </c>
      <c r="X35" s="139">
        <f t="shared" si="8"/>
        <v>6</v>
      </c>
      <c r="Y35" s="140">
        <f>W35/W7*100</f>
        <v>6.0120240480961922</v>
      </c>
      <c r="Z35" s="138">
        <v>6</v>
      </c>
      <c r="AA35" s="139">
        <f t="shared" si="9"/>
        <v>1.2</v>
      </c>
      <c r="AB35" s="140">
        <f>Z35/Z7*100</f>
        <v>2.9850746268656714</v>
      </c>
      <c r="AC35" s="13"/>
    </row>
    <row r="36" spans="2:29" x14ac:dyDescent="0.25">
      <c r="B36" s="69" t="s">
        <v>80</v>
      </c>
      <c r="C36" s="62" t="s">
        <v>81</v>
      </c>
      <c r="D36" s="169">
        <v>11</v>
      </c>
      <c r="E36" s="170">
        <f t="shared" si="0"/>
        <v>2.2000000000000002</v>
      </c>
      <c r="F36" s="171">
        <f t="shared" si="1"/>
        <v>1.4379084967320261</v>
      </c>
      <c r="G36" s="171">
        <f>D36/47*100</f>
        <v>23.404255319148938</v>
      </c>
      <c r="H36" s="138">
        <v>0</v>
      </c>
      <c r="I36" s="139">
        <f t="shared" si="3"/>
        <v>0</v>
      </c>
      <c r="J36" s="140">
        <f>H36/H7*100</f>
        <v>0</v>
      </c>
      <c r="K36" s="138">
        <v>0</v>
      </c>
      <c r="L36" s="139">
        <f t="shared" si="4"/>
        <v>0</v>
      </c>
      <c r="M36" s="140">
        <f>K36/K7*100</f>
        <v>0</v>
      </c>
      <c r="N36" s="138">
        <v>8</v>
      </c>
      <c r="O36" s="139">
        <f t="shared" si="5"/>
        <v>1.6</v>
      </c>
      <c r="P36" s="140">
        <f>N36/N7*100</f>
        <v>3.7383177570093453</v>
      </c>
      <c r="Q36" s="179">
        <v>6</v>
      </c>
      <c r="R36" s="175">
        <f t="shared" si="6"/>
        <v>1.2</v>
      </c>
      <c r="S36" s="176">
        <f>Q36/Q7*100</f>
        <v>1.7595307917888565</v>
      </c>
      <c r="T36" s="179">
        <v>5</v>
      </c>
      <c r="U36" s="175">
        <f t="shared" si="7"/>
        <v>1</v>
      </c>
      <c r="V36" s="176">
        <f>T36/T7*100</f>
        <v>1.179245283018868</v>
      </c>
      <c r="W36" s="138">
        <v>6</v>
      </c>
      <c r="X36" s="139">
        <f t="shared" si="8"/>
        <v>1.2</v>
      </c>
      <c r="Y36" s="140">
        <f>W36/W7*100</f>
        <v>1.2024048096192386</v>
      </c>
      <c r="Z36" s="152"/>
      <c r="AA36" s="139">
        <f t="shared" si="9"/>
        <v>0</v>
      </c>
      <c r="AB36" s="140">
        <f>Z36/Z7*100</f>
        <v>0</v>
      </c>
      <c r="AC36" s="13"/>
    </row>
    <row r="37" spans="2:29" x14ac:dyDescent="0.25">
      <c r="B37" s="68" t="s">
        <v>82</v>
      </c>
      <c r="C37" s="56" t="s">
        <v>83</v>
      </c>
      <c r="D37" s="132"/>
      <c r="E37" s="133"/>
      <c r="F37" s="134"/>
      <c r="G37" s="134"/>
      <c r="H37" s="135"/>
      <c r="I37" s="136">
        <f t="shared" si="3"/>
        <v>0</v>
      </c>
      <c r="J37" s="137">
        <f>H37/H7*100</f>
        <v>0</v>
      </c>
      <c r="K37" s="135"/>
      <c r="L37" s="136"/>
      <c r="M37" s="137"/>
      <c r="N37" s="135"/>
      <c r="O37" s="136"/>
      <c r="P37" s="137"/>
      <c r="Q37" s="137"/>
      <c r="R37" s="136"/>
      <c r="S37" s="137"/>
      <c r="T37" s="137"/>
      <c r="U37" s="136"/>
      <c r="V37" s="137"/>
      <c r="W37" s="137"/>
      <c r="X37" s="136">
        <f t="shared" si="8"/>
        <v>0</v>
      </c>
      <c r="Y37" s="137"/>
      <c r="Z37" s="137"/>
      <c r="AA37" s="136">
        <f t="shared" si="9"/>
        <v>0</v>
      </c>
      <c r="AB37" s="137"/>
      <c r="AC37" s="13"/>
    </row>
    <row r="38" spans="2:29" x14ac:dyDescent="0.25">
      <c r="B38" s="69" t="s">
        <v>84</v>
      </c>
      <c r="C38" s="62" t="s">
        <v>85</v>
      </c>
      <c r="D38" s="169">
        <v>9</v>
      </c>
      <c r="E38" s="170">
        <f t="shared" si="0"/>
        <v>1.8</v>
      </c>
      <c r="F38" s="171">
        <f t="shared" si="1"/>
        <v>1.1764705882352942</v>
      </c>
      <c r="G38" s="171">
        <f>D38/9*100</f>
        <v>100</v>
      </c>
      <c r="H38" s="138">
        <v>7</v>
      </c>
      <c r="I38" s="139">
        <f t="shared" si="3"/>
        <v>1.4</v>
      </c>
      <c r="J38" s="140">
        <f>H38/H7*100</f>
        <v>2.0710059171597637</v>
      </c>
      <c r="K38" s="152">
        <v>2</v>
      </c>
      <c r="L38" s="139">
        <f t="shared" si="4"/>
        <v>0.4</v>
      </c>
      <c r="M38" s="140">
        <f>K38/K7*100</f>
        <v>0.93896713615023475</v>
      </c>
      <c r="N38" s="152">
        <v>0</v>
      </c>
      <c r="O38" s="139">
        <f t="shared" si="5"/>
        <v>0</v>
      </c>
      <c r="P38" s="140">
        <f>N38/N7*100</f>
        <v>0</v>
      </c>
      <c r="Q38" s="179">
        <v>6</v>
      </c>
      <c r="R38" s="175">
        <f t="shared" si="6"/>
        <v>1.2</v>
      </c>
      <c r="S38" s="176">
        <f>Q38/Q7*100</f>
        <v>1.7595307917888565</v>
      </c>
      <c r="T38" s="152">
        <v>3</v>
      </c>
      <c r="U38" s="175">
        <f t="shared" si="7"/>
        <v>0.6</v>
      </c>
      <c r="V38" s="176">
        <f>T38/T7*100</f>
        <v>0.70754716981132082</v>
      </c>
      <c r="W38" s="138">
        <v>8</v>
      </c>
      <c r="X38" s="139">
        <f t="shared" si="8"/>
        <v>1.6</v>
      </c>
      <c r="Y38" s="140">
        <f>W38/W7*100</f>
        <v>1.6032064128256511</v>
      </c>
      <c r="Z38" s="152">
        <v>1</v>
      </c>
      <c r="AA38" s="139">
        <f t="shared" si="9"/>
        <v>0.2</v>
      </c>
      <c r="AB38" s="140">
        <f>Z38/Z7*100</f>
        <v>0.49751243781094528</v>
      </c>
      <c r="AC38" s="13"/>
    </row>
    <row r="39" spans="2:29" x14ac:dyDescent="0.25">
      <c r="B39" s="69" t="s">
        <v>86</v>
      </c>
      <c r="C39" s="62" t="s">
        <v>87</v>
      </c>
      <c r="D39" s="151">
        <v>0</v>
      </c>
      <c r="E39" s="170">
        <f t="shared" si="0"/>
        <v>0</v>
      </c>
      <c r="F39" s="171">
        <f t="shared" si="1"/>
        <v>0</v>
      </c>
      <c r="G39" s="171">
        <v>0</v>
      </c>
      <c r="H39" s="152">
        <v>0</v>
      </c>
      <c r="I39" s="139">
        <v>0</v>
      </c>
      <c r="J39" s="140">
        <v>0</v>
      </c>
      <c r="K39" s="152">
        <v>0</v>
      </c>
      <c r="L39" s="139">
        <v>0</v>
      </c>
      <c r="M39" s="140">
        <v>0</v>
      </c>
      <c r="N39" s="152">
        <v>0</v>
      </c>
      <c r="O39" s="139">
        <v>0</v>
      </c>
      <c r="P39" s="140">
        <v>0</v>
      </c>
      <c r="Q39" s="152">
        <v>0</v>
      </c>
      <c r="R39" s="175">
        <v>0</v>
      </c>
      <c r="S39" s="176">
        <v>0</v>
      </c>
      <c r="T39" s="152">
        <v>0</v>
      </c>
      <c r="U39" s="175">
        <v>0</v>
      </c>
      <c r="V39" s="176">
        <v>0</v>
      </c>
      <c r="W39" s="152">
        <v>0</v>
      </c>
      <c r="X39" s="139">
        <v>0</v>
      </c>
      <c r="Y39" s="140">
        <v>0</v>
      </c>
      <c r="Z39" s="152">
        <v>0</v>
      </c>
      <c r="AA39" s="139">
        <v>0</v>
      </c>
      <c r="AB39" s="140">
        <v>0</v>
      </c>
      <c r="AC39" s="13"/>
    </row>
    <row r="40" spans="2:29" x14ac:dyDescent="0.25">
      <c r="B40" s="69" t="s">
        <v>88</v>
      </c>
      <c r="C40" s="62" t="s">
        <v>89</v>
      </c>
      <c r="D40" s="151">
        <v>0</v>
      </c>
      <c r="E40" s="170">
        <f t="shared" si="0"/>
        <v>0</v>
      </c>
      <c r="F40" s="171">
        <f t="shared" si="1"/>
        <v>0</v>
      </c>
      <c r="G40" s="171">
        <v>0</v>
      </c>
      <c r="H40" s="152">
        <v>0</v>
      </c>
      <c r="I40" s="139">
        <v>0</v>
      </c>
      <c r="J40" s="140">
        <v>0</v>
      </c>
      <c r="K40" s="152">
        <v>0</v>
      </c>
      <c r="L40" s="139">
        <v>0</v>
      </c>
      <c r="M40" s="140">
        <v>0</v>
      </c>
      <c r="N40" s="152">
        <v>0</v>
      </c>
      <c r="O40" s="139">
        <v>0</v>
      </c>
      <c r="P40" s="140">
        <v>0</v>
      </c>
      <c r="Q40" s="152">
        <v>0</v>
      </c>
      <c r="R40" s="175">
        <v>0</v>
      </c>
      <c r="S40" s="176">
        <v>0</v>
      </c>
      <c r="T40" s="152">
        <v>0</v>
      </c>
      <c r="U40" s="175">
        <v>0</v>
      </c>
      <c r="V40" s="176">
        <v>0</v>
      </c>
      <c r="W40" s="152">
        <v>0</v>
      </c>
      <c r="X40" s="139">
        <v>0</v>
      </c>
      <c r="Y40" s="140">
        <v>0</v>
      </c>
      <c r="Z40" s="152">
        <v>0</v>
      </c>
      <c r="AA40" s="139">
        <v>0</v>
      </c>
      <c r="AB40" s="140">
        <v>0</v>
      </c>
      <c r="AC40" s="13"/>
    </row>
    <row r="41" spans="2:29" x14ac:dyDescent="0.25">
      <c r="B41" s="68" t="s">
        <v>90</v>
      </c>
      <c r="C41" s="56" t="s">
        <v>91</v>
      </c>
      <c r="D41" s="132"/>
      <c r="E41" s="133"/>
      <c r="F41" s="134"/>
      <c r="G41" s="134"/>
      <c r="H41" s="135"/>
      <c r="I41" s="136">
        <f t="shared" si="3"/>
        <v>0</v>
      </c>
      <c r="J41" s="137">
        <f>H41/H7*100</f>
        <v>0</v>
      </c>
      <c r="K41" s="135"/>
      <c r="L41" s="136"/>
      <c r="M41" s="137"/>
      <c r="N41" s="135"/>
      <c r="O41" s="136"/>
      <c r="P41" s="137"/>
      <c r="Q41" s="137"/>
      <c r="R41" s="136"/>
      <c r="S41" s="137"/>
      <c r="T41" s="137"/>
      <c r="U41" s="136"/>
      <c r="V41" s="137"/>
      <c r="W41" s="137"/>
      <c r="X41" s="136">
        <f t="shared" si="8"/>
        <v>0</v>
      </c>
      <c r="Y41" s="137"/>
      <c r="Z41" s="137"/>
      <c r="AA41" s="136">
        <f t="shared" si="9"/>
        <v>0</v>
      </c>
      <c r="AB41" s="137"/>
      <c r="AC41" s="13"/>
    </row>
    <row r="42" spans="2:29" x14ac:dyDescent="0.25">
      <c r="B42" s="69" t="s">
        <v>92</v>
      </c>
      <c r="C42" s="62" t="s">
        <v>93</v>
      </c>
      <c r="D42" s="169">
        <v>14</v>
      </c>
      <c r="E42" s="170">
        <f t="shared" si="0"/>
        <v>2.8</v>
      </c>
      <c r="F42" s="171">
        <f t="shared" si="1"/>
        <v>1.8300653594771243</v>
      </c>
      <c r="G42" s="171">
        <f>D42/32*100</f>
        <v>43.75</v>
      </c>
      <c r="H42" s="152">
        <v>1</v>
      </c>
      <c r="I42" s="139">
        <f t="shared" si="3"/>
        <v>0.2</v>
      </c>
      <c r="J42" s="140">
        <f>H42/H7*100</f>
        <v>0.29585798816568049</v>
      </c>
      <c r="K42" s="152">
        <v>4</v>
      </c>
      <c r="L42" s="139">
        <f t="shared" si="4"/>
        <v>0.8</v>
      </c>
      <c r="M42" s="140">
        <f>K42/K7*100</f>
        <v>1.8779342723004695</v>
      </c>
      <c r="N42" s="138">
        <v>9</v>
      </c>
      <c r="O42" s="139">
        <f t="shared" si="5"/>
        <v>1.8</v>
      </c>
      <c r="P42" s="140">
        <f>N42/N7*100</f>
        <v>4.2056074766355138</v>
      </c>
      <c r="Q42" s="179">
        <v>9</v>
      </c>
      <c r="R42" s="175">
        <f t="shared" si="6"/>
        <v>1.8</v>
      </c>
      <c r="S42" s="176">
        <f>Q42/Q7*100</f>
        <v>2.6392961876832843</v>
      </c>
      <c r="T42" s="179">
        <v>5</v>
      </c>
      <c r="U42" s="175">
        <f t="shared" si="7"/>
        <v>1</v>
      </c>
      <c r="V42" s="176">
        <f>T42/T7*100</f>
        <v>1.179245283018868</v>
      </c>
      <c r="W42" s="138">
        <v>8</v>
      </c>
      <c r="X42" s="139">
        <f t="shared" si="8"/>
        <v>1.6</v>
      </c>
      <c r="Y42" s="140">
        <f>W42/W7*100</f>
        <v>1.6032064128256511</v>
      </c>
      <c r="Z42" s="138">
        <v>6</v>
      </c>
      <c r="AA42" s="139">
        <f t="shared" si="9"/>
        <v>1.2</v>
      </c>
      <c r="AB42" s="140">
        <f>Z42/Z7*100</f>
        <v>2.9850746268656714</v>
      </c>
      <c r="AC42" s="13"/>
    </row>
    <row r="43" spans="2:29" x14ac:dyDescent="0.25">
      <c r="B43" s="69" t="s">
        <v>94</v>
      </c>
      <c r="C43" s="62" t="s">
        <v>95</v>
      </c>
      <c r="D43" s="151">
        <v>0</v>
      </c>
      <c r="E43" s="170">
        <f t="shared" si="0"/>
        <v>0</v>
      </c>
      <c r="F43" s="171">
        <f t="shared" si="1"/>
        <v>0</v>
      </c>
      <c r="G43" s="171">
        <f t="shared" ref="G43:G46" si="14">D43/32*100</f>
        <v>0</v>
      </c>
      <c r="H43" s="152">
        <v>0</v>
      </c>
      <c r="I43" s="139">
        <f t="shared" si="3"/>
        <v>0</v>
      </c>
      <c r="J43" s="140">
        <f>H43/H7*100</f>
        <v>0</v>
      </c>
      <c r="K43" s="152">
        <v>0</v>
      </c>
      <c r="L43" s="139">
        <f t="shared" si="4"/>
        <v>0</v>
      </c>
      <c r="M43" s="140">
        <f>K43/K7*100</f>
        <v>0</v>
      </c>
      <c r="N43" s="152">
        <v>0</v>
      </c>
      <c r="O43" s="139">
        <f t="shared" si="5"/>
        <v>0</v>
      </c>
      <c r="P43" s="140">
        <f>N43/N7*100</f>
        <v>0</v>
      </c>
      <c r="Q43" s="152">
        <v>0</v>
      </c>
      <c r="R43" s="175">
        <f t="shared" si="6"/>
        <v>0</v>
      </c>
      <c r="S43" s="176">
        <f>Q43/Q7*100</f>
        <v>0</v>
      </c>
      <c r="T43" s="152">
        <v>0</v>
      </c>
      <c r="U43" s="175">
        <f t="shared" si="7"/>
        <v>0</v>
      </c>
      <c r="V43" s="176">
        <f>T43/T7*100</f>
        <v>0</v>
      </c>
      <c r="W43" s="152">
        <v>0</v>
      </c>
      <c r="X43" s="139">
        <v>0</v>
      </c>
      <c r="Y43" s="140">
        <f>W43/W7*100</f>
        <v>0</v>
      </c>
      <c r="Z43" s="152">
        <v>0</v>
      </c>
      <c r="AA43" s="139">
        <f t="shared" si="9"/>
        <v>0</v>
      </c>
      <c r="AB43" s="140">
        <f>Z43/Z7*100</f>
        <v>0</v>
      </c>
      <c r="AC43" s="13"/>
    </row>
    <row r="44" spans="2:29" x14ac:dyDescent="0.25">
      <c r="B44" s="69" t="s">
        <v>96</v>
      </c>
      <c r="C44" s="62" t="s">
        <v>97</v>
      </c>
      <c r="D44" s="169">
        <v>13</v>
      </c>
      <c r="E44" s="170">
        <f t="shared" si="0"/>
        <v>2.6</v>
      </c>
      <c r="F44" s="171">
        <f t="shared" si="1"/>
        <v>1.6993464052287581</v>
      </c>
      <c r="G44" s="171">
        <f t="shared" si="14"/>
        <v>40.625</v>
      </c>
      <c r="H44" s="152">
        <v>2</v>
      </c>
      <c r="I44" s="139">
        <f t="shared" si="3"/>
        <v>0.4</v>
      </c>
      <c r="J44" s="140">
        <f>H44/H7*100</f>
        <v>0.59171597633136097</v>
      </c>
      <c r="K44" s="152">
        <v>1</v>
      </c>
      <c r="L44" s="139">
        <f t="shared" si="4"/>
        <v>0.2</v>
      </c>
      <c r="M44" s="140">
        <f>K44/K7*100</f>
        <v>0.46948356807511737</v>
      </c>
      <c r="N44" s="138">
        <v>10</v>
      </c>
      <c r="O44" s="139">
        <f t="shared" si="5"/>
        <v>2</v>
      </c>
      <c r="P44" s="140">
        <f>N44/N7*100</f>
        <v>4.6728971962616823</v>
      </c>
      <c r="Q44" s="179">
        <v>5</v>
      </c>
      <c r="R44" s="175">
        <f t="shared" si="6"/>
        <v>1</v>
      </c>
      <c r="S44" s="176">
        <f>Q44/Q7*100</f>
        <v>1.466275659824047</v>
      </c>
      <c r="T44" s="179">
        <v>8</v>
      </c>
      <c r="U44" s="175">
        <f t="shared" si="7"/>
        <v>1.6</v>
      </c>
      <c r="V44" s="176">
        <f>T44/T7*100</f>
        <v>1.8867924528301887</v>
      </c>
      <c r="W44" s="138">
        <v>9</v>
      </c>
      <c r="X44" s="139">
        <f t="shared" si="8"/>
        <v>1.8</v>
      </c>
      <c r="Y44" s="140">
        <f>W44/W7*100</f>
        <v>1.8036072144288577</v>
      </c>
      <c r="Z44" s="152">
        <v>4</v>
      </c>
      <c r="AA44" s="139">
        <f t="shared" si="9"/>
        <v>0.8</v>
      </c>
      <c r="AB44" s="140">
        <f>Z44/Z7*100</f>
        <v>1.9900497512437811</v>
      </c>
      <c r="AC44" s="13"/>
    </row>
    <row r="45" spans="2:29" x14ac:dyDescent="0.25">
      <c r="B45" s="69" t="s">
        <v>98</v>
      </c>
      <c r="C45" s="62" t="s">
        <v>99</v>
      </c>
      <c r="D45" s="151">
        <v>5</v>
      </c>
      <c r="E45" s="170">
        <f t="shared" si="0"/>
        <v>1</v>
      </c>
      <c r="F45" s="171">
        <f t="shared" si="1"/>
        <v>0.65359477124183007</v>
      </c>
      <c r="G45" s="171">
        <f t="shared" si="14"/>
        <v>15.625</v>
      </c>
      <c r="H45" s="152">
        <v>1</v>
      </c>
      <c r="I45" s="139">
        <f t="shared" si="3"/>
        <v>0.2</v>
      </c>
      <c r="J45" s="140">
        <f>H45/H7*100</f>
        <v>0.29585798816568049</v>
      </c>
      <c r="K45" s="152">
        <v>1</v>
      </c>
      <c r="L45" s="139">
        <f t="shared" si="4"/>
        <v>0.2</v>
      </c>
      <c r="M45" s="140">
        <f>K45/K7*100</f>
        <v>0.46948356807511737</v>
      </c>
      <c r="N45" s="152">
        <v>3</v>
      </c>
      <c r="O45" s="139">
        <f t="shared" si="5"/>
        <v>0.6</v>
      </c>
      <c r="P45" s="140">
        <f>N45/N7*100</f>
        <v>1.4018691588785046</v>
      </c>
      <c r="Q45" s="152">
        <v>2</v>
      </c>
      <c r="R45" s="175">
        <f t="shared" si="6"/>
        <v>0.4</v>
      </c>
      <c r="S45" s="176">
        <f>Q45/Q7*100</f>
        <v>0.5865102639296188</v>
      </c>
      <c r="T45" s="152">
        <v>3</v>
      </c>
      <c r="U45" s="175">
        <f t="shared" si="7"/>
        <v>0.6</v>
      </c>
      <c r="V45" s="176">
        <f>T45/T7*100</f>
        <v>0.70754716981132082</v>
      </c>
      <c r="W45" s="152">
        <v>4</v>
      </c>
      <c r="X45" s="139">
        <f t="shared" si="8"/>
        <v>0.8</v>
      </c>
      <c r="Y45" s="140">
        <f>W45/W7*100</f>
        <v>0.80160320641282556</v>
      </c>
      <c r="Z45" s="152">
        <v>1</v>
      </c>
      <c r="AA45" s="139">
        <f t="shared" si="9"/>
        <v>0.2</v>
      </c>
      <c r="AB45" s="140">
        <f>Z45/Z7*100</f>
        <v>0.49751243781094528</v>
      </c>
      <c r="AC45" s="13"/>
    </row>
    <row r="46" spans="2:29" x14ac:dyDescent="0.25">
      <c r="B46" s="69" t="s">
        <v>100</v>
      </c>
      <c r="C46" s="62" t="s">
        <v>101</v>
      </c>
      <c r="D46" s="169">
        <v>0</v>
      </c>
      <c r="E46" s="170">
        <f t="shared" si="0"/>
        <v>0</v>
      </c>
      <c r="F46" s="171">
        <f t="shared" si="1"/>
        <v>0</v>
      </c>
      <c r="G46" s="171">
        <f t="shared" si="14"/>
        <v>0</v>
      </c>
      <c r="H46" s="152">
        <v>0</v>
      </c>
      <c r="I46" s="139">
        <f t="shared" si="3"/>
        <v>0</v>
      </c>
      <c r="J46" s="140">
        <f>H46/H7*100</f>
        <v>0</v>
      </c>
      <c r="K46" s="152">
        <v>0</v>
      </c>
      <c r="L46" s="139">
        <f t="shared" si="4"/>
        <v>0</v>
      </c>
      <c r="M46" s="140">
        <f>K46/K7*100</f>
        <v>0</v>
      </c>
      <c r="N46" s="152">
        <v>0</v>
      </c>
      <c r="O46" s="139">
        <f t="shared" si="5"/>
        <v>0</v>
      </c>
      <c r="P46" s="140">
        <f>N46/N7*100</f>
        <v>0</v>
      </c>
      <c r="Q46" s="152">
        <v>0</v>
      </c>
      <c r="R46" s="175">
        <f t="shared" si="6"/>
        <v>0</v>
      </c>
      <c r="S46" s="176">
        <f>Q46/Q7*100</f>
        <v>0</v>
      </c>
      <c r="T46" s="152">
        <v>0</v>
      </c>
      <c r="U46" s="175">
        <f t="shared" si="7"/>
        <v>0</v>
      </c>
      <c r="V46" s="176">
        <f>T46/T7*100</f>
        <v>0</v>
      </c>
      <c r="W46" s="152">
        <v>0</v>
      </c>
      <c r="X46" s="139">
        <f t="shared" si="8"/>
        <v>0</v>
      </c>
      <c r="Y46" s="140">
        <f>W46/W7*100</f>
        <v>0</v>
      </c>
      <c r="Z46" s="152">
        <v>0</v>
      </c>
      <c r="AA46" s="139">
        <f t="shared" si="9"/>
        <v>0</v>
      </c>
      <c r="AB46" s="140">
        <f>Z46/Z7*100</f>
        <v>0</v>
      </c>
      <c r="AC46" s="13"/>
    </row>
    <row r="47" spans="2:29" x14ac:dyDescent="0.25">
      <c r="B47" s="68" t="s">
        <v>102</v>
      </c>
      <c r="C47" s="56" t="s">
        <v>103</v>
      </c>
      <c r="D47" s="132"/>
      <c r="E47" s="133"/>
      <c r="F47" s="134"/>
      <c r="G47" s="134"/>
      <c r="H47" s="135"/>
      <c r="I47" s="136">
        <f t="shared" si="3"/>
        <v>0</v>
      </c>
      <c r="J47" s="137">
        <f>H47/H7*100</f>
        <v>0</v>
      </c>
      <c r="K47" s="135"/>
      <c r="L47" s="136"/>
      <c r="M47" s="137"/>
      <c r="N47" s="135"/>
      <c r="O47" s="136"/>
      <c r="P47" s="137"/>
      <c r="Q47" s="137"/>
      <c r="R47" s="136"/>
      <c r="S47" s="137"/>
      <c r="T47" s="137"/>
      <c r="U47" s="136"/>
      <c r="V47" s="137"/>
      <c r="W47" s="137"/>
      <c r="X47" s="136">
        <f t="shared" si="8"/>
        <v>0</v>
      </c>
      <c r="Y47" s="137"/>
      <c r="Z47" s="137"/>
      <c r="AA47" s="136">
        <f t="shared" si="9"/>
        <v>0</v>
      </c>
      <c r="AB47" s="137"/>
      <c r="AC47" s="13"/>
    </row>
    <row r="48" spans="2:29" x14ac:dyDescent="0.25">
      <c r="B48" s="69" t="s">
        <v>104</v>
      </c>
      <c r="C48" s="62" t="s">
        <v>105</v>
      </c>
      <c r="D48" s="169">
        <v>18</v>
      </c>
      <c r="E48" s="170">
        <f t="shared" si="0"/>
        <v>3.6</v>
      </c>
      <c r="F48" s="171">
        <f t="shared" si="1"/>
        <v>2.3529411764705883</v>
      </c>
      <c r="G48" s="171">
        <f>D48/40*100</f>
        <v>45</v>
      </c>
      <c r="H48" s="138">
        <v>6</v>
      </c>
      <c r="I48" s="139">
        <f t="shared" si="3"/>
        <v>1.2</v>
      </c>
      <c r="J48" s="140">
        <f>H48/H7*100</f>
        <v>1.7751479289940828</v>
      </c>
      <c r="K48" s="138">
        <v>8</v>
      </c>
      <c r="L48" s="139">
        <f t="shared" si="4"/>
        <v>1.6</v>
      </c>
      <c r="M48" s="140">
        <f>K48/K7*100</f>
        <v>3.755868544600939</v>
      </c>
      <c r="N48" s="138">
        <v>4</v>
      </c>
      <c r="O48" s="139">
        <f t="shared" si="5"/>
        <v>0.8</v>
      </c>
      <c r="P48" s="140">
        <f>N48/N7*100</f>
        <v>1.8691588785046727</v>
      </c>
      <c r="Q48" s="179">
        <v>11</v>
      </c>
      <c r="R48" s="175">
        <f t="shared" si="6"/>
        <v>2.2000000000000002</v>
      </c>
      <c r="S48" s="176">
        <f>Q48/Q7*100</f>
        <v>3.225806451612903</v>
      </c>
      <c r="T48" s="179">
        <v>7</v>
      </c>
      <c r="U48" s="175">
        <f t="shared" si="7"/>
        <v>1.4</v>
      </c>
      <c r="V48" s="176">
        <f>T48/T7*100</f>
        <v>1.6509433962264151</v>
      </c>
      <c r="W48" s="138">
        <v>12</v>
      </c>
      <c r="X48" s="139">
        <f t="shared" si="8"/>
        <v>2.4</v>
      </c>
      <c r="Y48" s="140">
        <f>W48/W7*100</f>
        <v>2.4048096192384771</v>
      </c>
      <c r="Z48" s="138">
        <v>6</v>
      </c>
      <c r="AA48" s="139">
        <f t="shared" si="9"/>
        <v>1.2</v>
      </c>
      <c r="AB48" s="140">
        <f>Z48/Z7*100</f>
        <v>2.9850746268656714</v>
      </c>
      <c r="AC48" s="13"/>
    </row>
    <row r="49" spans="2:29" x14ac:dyDescent="0.25">
      <c r="B49" s="69" t="s">
        <v>106</v>
      </c>
      <c r="C49" s="62" t="s">
        <v>107</v>
      </c>
      <c r="D49" s="151">
        <v>4</v>
      </c>
      <c r="E49" s="170">
        <f t="shared" si="0"/>
        <v>0.8</v>
      </c>
      <c r="F49" s="171">
        <f t="shared" si="1"/>
        <v>0.52287581699346397</v>
      </c>
      <c r="G49" s="171">
        <f t="shared" ref="G49:G52" si="15">D49/40*100</f>
        <v>10</v>
      </c>
      <c r="H49" s="152">
        <v>2</v>
      </c>
      <c r="I49" s="139">
        <f t="shared" si="3"/>
        <v>0.4</v>
      </c>
      <c r="J49" s="140">
        <f>H49/H7*100</f>
        <v>0.59171597633136097</v>
      </c>
      <c r="K49" s="152">
        <v>0</v>
      </c>
      <c r="L49" s="139">
        <f t="shared" si="4"/>
        <v>0</v>
      </c>
      <c r="M49" s="140">
        <f>K49/K7*100</f>
        <v>0</v>
      </c>
      <c r="N49" s="152">
        <v>2</v>
      </c>
      <c r="O49" s="139">
        <f t="shared" si="5"/>
        <v>0.4</v>
      </c>
      <c r="P49" s="140">
        <f>N49/N7*100</f>
        <v>0.93457943925233633</v>
      </c>
      <c r="Q49" s="152">
        <v>3</v>
      </c>
      <c r="R49" s="175">
        <f t="shared" si="6"/>
        <v>0.6</v>
      </c>
      <c r="S49" s="176">
        <f>Q49/Q7*100</f>
        <v>0.87976539589442826</v>
      </c>
      <c r="T49" s="152">
        <v>1</v>
      </c>
      <c r="U49" s="175">
        <f t="shared" si="7"/>
        <v>0.2</v>
      </c>
      <c r="V49" s="176">
        <f>T49/T7*100</f>
        <v>0.23584905660377359</v>
      </c>
      <c r="W49" s="152">
        <v>4</v>
      </c>
      <c r="X49" s="139">
        <f t="shared" si="8"/>
        <v>0.8</v>
      </c>
      <c r="Y49" s="140">
        <f>W49/W7*100</f>
        <v>0.80160320641282556</v>
      </c>
      <c r="Z49" s="152">
        <v>0</v>
      </c>
      <c r="AA49" s="139">
        <f t="shared" si="9"/>
        <v>0</v>
      </c>
      <c r="AB49" s="140">
        <f>Z49/Z7*100</f>
        <v>0</v>
      </c>
      <c r="AC49" s="13"/>
    </row>
    <row r="50" spans="2:29" x14ac:dyDescent="0.25">
      <c r="B50" s="69" t="s">
        <v>108</v>
      </c>
      <c r="C50" s="62" t="s">
        <v>109</v>
      </c>
      <c r="D50" s="151"/>
      <c r="E50" s="170"/>
      <c r="F50" s="171"/>
      <c r="G50" s="171"/>
      <c r="H50" s="152">
        <v>0</v>
      </c>
      <c r="I50" s="139">
        <f t="shared" si="3"/>
        <v>0</v>
      </c>
      <c r="J50" s="140">
        <f>H50/H7*100</f>
        <v>0</v>
      </c>
      <c r="K50" s="152"/>
      <c r="L50" s="139"/>
      <c r="M50" s="140"/>
      <c r="N50" s="143"/>
      <c r="O50" s="139">
        <f t="shared" si="5"/>
        <v>0</v>
      </c>
      <c r="P50" s="140">
        <f>N50/N7*100</f>
        <v>0</v>
      </c>
      <c r="Q50" s="143"/>
      <c r="R50" s="175">
        <v>0</v>
      </c>
      <c r="S50" s="176">
        <v>0</v>
      </c>
      <c r="T50" s="143"/>
      <c r="U50" s="175">
        <v>0</v>
      </c>
      <c r="V50" s="176">
        <v>0</v>
      </c>
      <c r="W50" s="143"/>
      <c r="X50" s="139">
        <v>0</v>
      </c>
      <c r="Y50" s="140">
        <v>0</v>
      </c>
      <c r="Z50" s="143"/>
      <c r="AA50" s="139">
        <v>0</v>
      </c>
      <c r="AB50" s="140">
        <v>0</v>
      </c>
      <c r="AC50" s="13"/>
    </row>
    <row r="51" spans="2:29" x14ac:dyDescent="0.25">
      <c r="B51" s="69" t="s">
        <v>110</v>
      </c>
      <c r="C51" s="62" t="s">
        <v>111</v>
      </c>
      <c r="D51" s="169">
        <v>15</v>
      </c>
      <c r="E51" s="170">
        <f t="shared" si="0"/>
        <v>3</v>
      </c>
      <c r="F51" s="171">
        <f t="shared" si="1"/>
        <v>1.9607843137254901</v>
      </c>
      <c r="G51" s="171">
        <f t="shared" si="15"/>
        <v>37.5</v>
      </c>
      <c r="H51" s="152">
        <v>4</v>
      </c>
      <c r="I51" s="139">
        <f t="shared" si="3"/>
        <v>0.8</v>
      </c>
      <c r="J51" s="140">
        <f>H51/H7*100</f>
        <v>1.1834319526627219</v>
      </c>
      <c r="K51" s="152">
        <v>4</v>
      </c>
      <c r="L51" s="139">
        <f t="shared" si="4"/>
        <v>0.8</v>
      </c>
      <c r="M51" s="140">
        <f>K51/K7*100</f>
        <v>1.8779342723004695</v>
      </c>
      <c r="N51" s="138">
        <v>7</v>
      </c>
      <c r="O51" s="139">
        <f t="shared" si="5"/>
        <v>1.4</v>
      </c>
      <c r="P51" s="140">
        <f>N51/N7*100</f>
        <v>3.2710280373831773</v>
      </c>
      <c r="Q51" s="179">
        <v>10</v>
      </c>
      <c r="R51" s="175">
        <f t="shared" si="6"/>
        <v>2</v>
      </c>
      <c r="S51" s="176">
        <f>Q51/Q7*100</f>
        <v>2.9325513196480939</v>
      </c>
      <c r="T51" s="179">
        <v>5</v>
      </c>
      <c r="U51" s="175">
        <f t="shared" si="7"/>
        <v>1</v>
      </c>
      <c r="V51" s="176">
        <f>T51/T7*100</f>
        <v>1.179245283018868</v>
      </c>
      <c r="W51" s="138">
        <v>10</v>
      </c>
      <c r="X51" s="139">
        <f t="shared" si="8"/>
        <v>2</v>
      </c>
      <c r="Y51" s="140">
        <f>W51/W7*100</f>
        <v>2.0040080160320639</v>
      </c>
      <c r="Z51" s="138">
        <v>5</v>
      </c>
      <c r="AA51" s="139">
        <f t="shared" si="9"/>
        <v>1</v>
      </c>
      <c r="AB51" s="140">
        <f>Z51/Z7*100</f>
        <v>2.4875621890547266</v>
      </c>
      <c r="AC51" s="13"/>
    </row>
    <row r="52" spans="2:29" x14ac:dyDescent="0.25">
      <c r="B52" s="69" t="s">
        <v>112</v>
      </c>
      <c r="C52" s="62" t="s">
        <v>113</v>
      </c>
      <c r="D52" s="151">
        <v>3</v>
      </c>
      <c r="E52" s="170">
        <f t="shared" si="0"/>
        <v>0.6</v>
      </c>
      <c r="F52" s="171">
        <f t="shared" si="1"/>
        <v>0.39215686274509803</v>
      </c>
      <c r="G52" s="171">
        <f t="shared" si="15"/>
        <v>7.5</v>
      </c>
      <c r="H52" s="138">
        <v>2</v>
      </c>
      <c r="I52" s="139">
        <f t="shared" si="3"/>
        <v>0.4</v>
      </c>
      <c r="J52" s="140">
        <f>H52/H7*100</f>
        <v>0.59171597633136097</v>
      </c>
      <c r="K52" s="138">
        <v>0</v>
      </c>
      <c r="L52" s="139">
        <f t="shared" si="4"/>
        <v>0</v>
      </c>
      <c r="M52" s="140">
        <f>K52/K7*100</f>
        <v>0</v>
      </c>
      <c r="N52" s="138">
        <v>1</v>
      </c>
      <c r="O52" s="139">
        <f t="shared" si="5"/>
        <v>0.2</v>
      </c>
      <c r="P52" s="140">
        <f>N52/N7*100</f>
        <v>0.46728971962616817</v>
      </c>
      <c r="Q52" s="152">
        <v>2</v>
      </c>
      <c r="R52" s="175">
        <f t="shared" si="6"/>
        <v>0.4</v>
      </c>
      <c r="S52" s="176">
        <f>Q52/Q7*100</f>
        <v>0.5865102639296188</v>
      </c>
      <c r="T52" s="152">
        <v>1</v>
      </c>
      <c r="U52" s="175">
        <f t="shared" si="7"/>
        <v>0.2</v>
      </c>
      <c r="V52" s="176">
        <f>T52/T7*100</f>
        <v>0.23584905660377359</v>
      </c>
      <c r="W52" s="152">
        <v>3</v>
      </c>
      <c r="X52" s="139">
        <f t="shared" si="8"/>
        <v>0.6</v>
      </c>
      <c r="Y52" s="140">
        <f>W52/W7*100</f>
        <v>0.60120240480961928</v>
      </c>
      <c r="Z52" s="143">
        <v>0</v>
      </c>
      <c r="AA52" s="139">
        <f t="shared" si="9"/>
        <v>0</v>
      </c>
      <c r="AB52" s="140">
        <f>Z52/Z7*100</f>
        <v>0</v>
      </c>
      <c r="AC52" s="13"/>
    </row>
    <row r="53" spans="2:29" x14ac:dyDescent="0.25">
      <c r="B53" s="68" t="s">
        <v>114</v>
      </c>
      <c r="C53" s="56" t="s">
        <v>115</v>
      </c>
      <c r="D53" s="132"/>
      <c r="E53" s="133"/>
      <c r="F53" s="134"/>
      <c r="G53" s="134"/>
      <c r="H53" s="135"/>
      <c r="I53" s="136">
        <f t="shared" si="3"/>
        <v>0</v>
      </c>
      <c r="J53" s="137">
        <f>H53/H7*100</f>
        <v>0</v>
      </c>
      <c r="K53" s="135"/>
      <c r="L53" s="136"/>
      <c r="M53" s="137"/>
      <c r="N53" s="135"/>
      <c r="O53" s="136"/>
      <c r="P53" s="137"/>
      <c r="Q53" s="137"/>
      <c r="R53" s="136"/>
      <c r="S53" s="137"/>
      <c r="T53" s="137"/>
      <c r="U53" s="136"/>
      <c r="V53" s="137"/>
      <c r="W53" s="137"/>
      <c r="X53" s="136">
        <f t="shared" si="8"/>
        <v>0</v>
      </c>
      <c r="Y53" s="137"/>
      <c r="Z53" s="137"/>
      <c r="AA53" s="136">
        <f t="shared" si="9"/>
        <v>0</v>
      </c>
      <c r="AB53" s="137"/>
      <c r="AC53" s="13"/>
    </row>
    <row r="54" spans="2:29" x14ac:dyDescent="0.25">
      <c r="B54" s="69" t="s">
        <v>116</v>
      </c>
      <c r="C54" s="62" t="s">
        <v>117</v>
      </c>
      <c r="D54" s="169">
        <v>13</v>
      </c>
      <c r="E54" s="170">
        <f t="shared" si="0"/>
        <v>2.6</v>
      </c>
      <c r="F54" s="171">
        <f t="shared" si="1"/>
        <v>1.6993464052287581</v>
      </c>
      <c r="G54" s="171">
        <f>D54/31*100</f>
        <v>41.935483870967744</v>
      </c>
      <c r="H54" s="152">
        <v>0</v>
      </c>
      <c r="I54" s="139">
        <f t="shared" si="3"/>
        <v>0</v>
      </c>
      <c r="J54" s="140">
        <f>H54/H7*100</f>
        <v>0</v>
      </c>
      <c r="K54" s="138">
        <v>6</v>
      </c>
      <c r="L54" s="139">
        <f t="shared" si="4"/>
        <v>1.2</v>
      </c>
      <c r="M54" s="140">
        <f>K54/K7*100</f>
        <v>2.8169014084507045</v>
      </c>
      <c r="N54" s="138">
        <v>7</v>
      </c>
      <c r="O54" s="139">
        <f t="shared" si="5"/>
        <v>1.4</v>
      </c>
      <c r="P54" s="140">
        <f>N54/N7*100</f>
        <v>3.2710280373831773</v>
      </c>
      <c r="Q54" s="179">
        <v>8</v>
      </c>
      <c r="R54" s="175">
        <f t="shared" si="6"/>
        <v>1.6</v>
      </c>
      <c r="S54" s="176">
        <f>Q54/Q7*100</f>
        <v>2.3460410557184752</v>
      </c>
      <c r="T54" s="179">
        <v>5</v>
      </c>
      <c r="U54" s="175">
        <f t="shared" si="7"/>
        <v>1</v>
      </c>
      <c r="V54" s="176">
        <f>T54/T7*100</f>
        <v>1.179245283018868</v>
      </c>
      <c r="W54" s="138">
        <v>13</v>
      </c>
      <c r="X54" s="139">
        <f t="shared" si="8"/>
        <v>2.6</v>
      </c>
      <c r="Y54" s="140">
        <f>W54/W7*100</f>
        <v>2.6052104208416833</v>
      </c>
      <c r="Z54" s="138">
        <v>5</v>
      </c>
      <c r="AA54" s="139">
        <f t="shared" si="9"/>
        <v>1</v>
      </c>
      <c r="AB54" s="140">
        <f>Z54/Z7*100</f>
        <v>2.4875621890547266</v>
      </c>
      <c r="AC54" s="13"/>
    </row>
    <row r="55" spans="2:29" x14ac:dyDescent="0.25">
      <c r="B55" s="69" t="s">
        <v>118</v>
      </c>
      <c r="C55" s="62" t="s">
        <v>119</v>
      </c>
      <c r="D55" s="169">
        <v>9</v>
      </c>
      <c r="E55" s="170">
        <f t="shared" si="0"/>
        <v>1.8</v>
      </c>
      <c r="F55" s="171">
        <f t="shared" si="1"/>
        <v>1.1764705882352942</v>
      </c>
      <c r="G55" s="171">
        <f t="shared" ref="G55:G58" si="16">D55/31*100</f>
        <v>29.032258064516132</v>
      </c>
      <c r="H55" s="138">
        <v>8</v>
      </c>
      <c r="I55" s="139">
        <f t="shared" si="3"/>
        <v>1.6</v>
      </c>
      <c r="J55" s="140">
        <f>H55/H7*100</f>
        <v>2.3668639053254439</v>
      </c>
      <c r="K55" s="138">
        <v>0</v>
      </c>
      <c r="L55" s="139">
        <f t="shared" si="4"/>
        <v>0</v>
      </c>
      <c r="M55" s="140">
        <f>K55/K7*100</f>
        <v>0</v>
      </c>
      <c r="N55" s="152">
        <v>1</v>
      </c>
      <c r="O55" s="139">
        <f t="shared" si="5"/>
        <v>0.2</v>
      </c>
      <c r="P55" s="140">
        <f>N55/N7*100</f>
        <v>0.46728971962616817</v>
      </c>
      <c r="Q55" s="179">
        <v>5</v>
      </c>
      <c r="R55" s="175">
        <f t="shared" si="6"/>
        <v>1</v>
      </c>
      <c r="S55" s="176">
        <f>Q55/Q7*100</f>
        <v>1.466275659824047</v>
      </c>
      <c r="T55" s="152">
        <v>4</v>
      </c>
      <c r="U55" s="175">
        <f t="shared" si="7"/>
        <v>0.8</v>
      </c>
      <c r="V55" s="176">
        <f>T55/T7*100</f>
        <v>0.94339622641509435</v>
      </c>
      <c r="W55" s="138">
        <v>9</v>
      </c>
      <c r="X55" s="139">
        <f t="shared" si="8"/>
        <v>1.8</v>
      </c>
      <c r="Y55" s="140">
        <f>W55/W7*100</f>
        <v>1.8036072144288577</v>
      </c>
      <c r="Z55" s="152">
        <v>1</v>
      </c>
      <c r="AA55" s="139">
        <f t="shared" si="9"/>
        <v>0.2</v>
      </c>
      <c r="AB55" s="140">
        <f>Z55/Z7*100</f>
        <v>0.49751243781094528</v>
      </c>
      <c r="AC55" s="13"/>
    </row>
    <row r="56" spans="2:29" x14ac:dyDescent="0.25">
      <c r="B56" s="69" t="s">
        <v>120</v>
      </c>
      <c r="C56" s="62" t="s">
        <v>121</v>
      </c>
      <c r="D56" s="169">
        <v>8</v>
      </c>
      <c r="E56" s="170">
        <f t="shared" si="0"/>
        <v>1.6</v>
      </c>
      <c r="F56" s="171">
        <f t="shared" si="1"/>
        <v>1.0457516339869279</v>
      </c>
      <c r="G56" s="171">
        <f t="shared" si="16"/>
        <v>25.806451612903224</v>
      </c>
      <c r="H56" s="152">
        <v>2</v>
      </c>
      <c r="I56" s="139">
        <f t="shared" si="3"/>
        <v>0.4</v>
      </c>
      <c r="J56" s="140">
        <f>H56/H7*100</f>
        <v>0.59171597633136097</v>
      </c>
      <c r="K56" s="152">
        <v>1</v>
      </c>
      <c r="L56" s="139">
        <f t="shared" si="4"/>
        <v>0.2</v>
      </c>
      <c r="M56" s="140">
        <f>K56/K7*100</f>
        <v>0.46948356807511737</v>
      </c>
      <c r="N56" s="138">
        <v>5</v>
      </c>
      <c r="O56" s="139">
        <f t="shared" si="5"/>
        <v>1</v>
      </c>
      <c r="P56" s="140">
        <f>N56/N7*100</f>
        <v>2.3364485981308412</v>
      </c>
      <c r="Q56" s="179">
        <v>6</v>
      </c>
      <c r="R56" s="175">
        <f t="shared" si="6"/>
        <v>1.2</v>
      </c>
      <c r="S56" s="176">
        <f>Q56/Q7*100</f>
        <v>1.7595307917888565</v>
      </c>
      <c r="T56" s="152">
        <v>2</v>
      </c>
      <c r="U56" s="175">
        <f t="shared" si="7"/>
        <v>0.4</v>
      </c>
      <c r="V56" s="176">
        <f>T56/T7*100</f>
        <v>0.47169811320754718</v>
      </c>
      <c r="W56" s="138">
        <v>8</v>
      </c>
      <c r="X56" s="139">
        <f t="shared" si="8"/>
        <v>1.6</v>
      </c>
      <c r="Y56" s="140">
        <f>W56/W7*100</f>
        <v>1.6032064128256511</v>
      </c>
      <c r="Z56" s="152">
        <v>0</v>
      </c>
      <c r="AA56" s="139">
        <f t="shared" si="9"/>
        <v>0</v>
      </c>
      <c r="AB56" s="140">
        <f>Z56/Z7*100</f>
        <v>0</v>
      </c>
      <c r="AC56" s="13"/>
    </row>
    <row r="57" spans="2:29" x14ac:dyDescent="0.25">
      <c r="B57" s="69" t="s">
        <v>122</v>
      </c>
      <c r="C57" s="62" t="s">
        <v>123</v>
      </c>
      <c r="D57" s="151">
        <v>1</v>
      </c>
      <c r="E57" s="170">
        <f t="shared" si="0"/>
        <v>0.2</v>
      </c>
      <c r="F57" s="171">
        <f t="shared" si="1"/>
        <v>0.13071895424836599</v>
      </c>
      <c r="G57" s="171">
        <f t="shared" si="16"/>
        <v>3.225806451612903</v>
      </c>
      <c r="H57" s="152">
        <v>0</v>
      </c>
      <c r="I57" s="139">
        <f t="shared" si="3"/>
        <v>0</v>
      </c>
      <c r="J57" s="140">
        <f>H57/H7*100</f>
        <v>0</v>
      </c>
      <c r="K57" s="152">
        <v>0</v>
      </c>
      <c r="L57" s="139">
        <f t="shared" si="4"/>
        <v>0</v>
      </c>
      <c r="M57" s="140">
        <f>K57/K7*100</f>
        <v>0</v>
      </c>
      <c r="N57" s="152">
        <v>1</v>
      </c>
      <c r="O57" s="139">
        <f t="shared" si="5"/>
        <v>0.2</v>
      </c>
      <c r="P57" s="140">
        <f>N57/N7*100</f>
        <v>0.46728971962616817</v>
      </c>
      <c r="Q57" s="152">
        <v>0</v>
      </c>
      <c r="R57" s="175">
        <f t="shared" si="6"/>
        <v>0</v>
      </c>
      <c r="S57" s="176">
        <f>Q57/Q7*100</f>
        <v>0</v>
      </c>
      <c r="T57" s="152">
        <v>1</v>
      </c>
      <c r="U57" s="175">
        <f t="shared" si="7"/>
        <v>0.2</v>
      </c>
      <c r="V57" s="176">
        <f>T57/T7*100</f>
        <v>0.23584905660377359</v>
      </c>
      <c r="W57" s="152">
        <v>1</v>
      </c>
      <c r="X57" s="139">
        <f t="shared" si="8"/>
        <v>0.2</v>
      </c>
      <c r="Y57" s="140">
        <f>W57/W7*100</f>
        <v>0.20040080160320639</v>
      </c>
      <c r="Z57" s="152">
        <v>0</v>
      </c>
      <c r="AA57" s="139">
        <f t="shared" si="9"/>
        <v>0</v>
      </c>
      <c r="AB57" s="140">
        <f>Z57/Z7*100</f>
        <v>0</v>
      </c>
      <c r="AC57" s="13"/>
    </row>
    <row r="58" spans="2:29" x14ac:dyDescent="0.25">
      <c r="B58" s="69" t="s">
        <v>124</v>
      </c>
      <c r="C58" s="62" t="s">
        <v>125</v>
      </c>
      <c r="D58" s="151">
        <v>0</v>
      </c>
      <c r="E58" s="170">
        <f t="shared" si="0"/>
        <v>0</v>
      </c>
      <c r="F58" s="171">
        <f t="shared" si="1"/>
        <v>0</v>
      </c>
      <c r="G58" s="171">
        <f t="shared" si="16"/>
        <v>0</v>
      </c>
      <c r="H58" s="152"/>
      <c r="I58" s="139">
        <f t="shared" si="3"/>
        <v>0</v>
      </c>
      <c r="J58" s="140">
        <f>H58/H7*100</f>
        <v>0</v>
      </c>
      <c r="K58" s="152"/>
      <c r="L58" s="139">
        <f t="shared" si="4"/>
        <v>0</v>
      </c>
      <c r="M58" s="140">
        <f>K58/K7*100</f>
        <v>0</v>
      </c>
      <c r="N58" s="152"/>
      <c r="O58" s="139">
        <f t="shared" si="5"/>
        <v>0</v>
      </c>
      <c r="P58" s="140">
        <f>N58/N7*100</f>
        <v>0</v>
      </c>
      <c r="Q58" s="143"/>
      <c r="R58" s="175">
        <f t="shared" si="6"/>
        <v>0</v>
      </c>
      <c r="S58" s="176">
        <f>Q58/Q7*100</f>
        <v>0</v>
      </c>
      <c r="T58" s="152">
        <v>1</v>
      </c>
      <c r="U58" s="175">
        <f t="shared" si="7"/>
        <v>0.2</v>
      </c>
      <c r="V58" s="176">
        <f>T58/T7*100</f>
        <v>0.23584905660377359</v>
      </c>
      <c r="W58" s="143"/>
      <c r="X58" s="139">
        <f t="shared" si="8"/>
        <v>0</v>
      </c>
      <c r="Y58" s="140">
        <f>W58/W7*100</f>
        <v>0</v>
      </c>
      <c r="Z58" s="143"/>
      <c r="AA58" s="139">
        <f t="shared" si="9"/>
        <v>0</v>
      </c>
      <c r="AB58" s="140">
        <f>Z58/Z7*100</f>
        <v>0</v>
      </c>
      <c r="AC58" s="13"/>
    </row>
    <row r="59" spans="2:29" x14ac:dyDescent="0.25">
      <c r="B59" s="68" t="s">
        <v>126</v>
      </c>
      <c r="C59" s="56" t="s">
        <v>127</v>
      </c>
      <c r="D59" s="132"/>
      <c r="E59" s="133"/>
      <c r="F59" s="134"/>
      <c r="G59" s="134"/>
      <c r="H59" s="135"/>
      <c r="I59" s="136"/>
      <c r="J59" s="137"/>
      <c r="K59" s="135"/>
      <c r="L59" s="136"/>
      <c r="M59" s="137"/>
      <c r="N59" s="135"/>
      <c r="O59" s="136"/>
      <c r="P59" s="137"/>
      <c r="Q59" s="137"/>
      <c r="R59" s="136"/>
      <c r="S59" s="137"/>
      <c r="T59" s="137"/>
      <c r="U59" s="136"/>
      <c r="V59" s="137"/>
      <c r="W59" s="137"/>
      <c r="X59" s="136">
        <f t="shared" si="8"/>
        <v>0</v>
      </c>
      <c r="Y59" s="137"/>
      <c r="Z59" s="137"/>
      <c r="AA59" s="136">
        <f t="shared" si="9"/>
        <v>0</v>
      </c>
      <c r="AB59" s="137"/>
      <c r="AC59" s="13"/>
    </row>
    <row r="60" spans="2:29" x14ac:dyDescent="0.25">
      <c r="B60" s="69" t="s">
        <v>128</v>
      </c>
      <c r="C60" s="62" t="s">
        <v>129</v>
      </c>
      <c r="D60" s="151">
        <v>3</v>
      </c>
      <c r="E60" s="170">
        <f t="shared" si="0"/>
        <v>0.6</v>
      </c>
      <c r="F60" s="171">
        <f t="shared" si="1"/>
        <v>0.39215686274509803</v>
      </c>
      <c r="G60" s="171">
        <f>D60/30*100</f>
        <v>10</v>
      </c>
      <c r="H60" s="152">
        <v>2</v>
      </c>
      <c r="I60" s="139">
        <f t="shared" si="3"/>
        <v>0.4</v>
      </c>
      <c r="J60" s="140">
        <f>H60/H7*100</f>
        <v>0.59171597633136097</v>
      </c>
      <c r="K60" s="152">
        <v>0</v>
      </c>
      <c r="L60" s="139">
        <f t="shared" si="4"/>
        <v>0</v>
      </c>
      <c r="M60" s="140">
        <f>K60/K7*100</f>
        <v>0</v>
      </c>
      <c r="N60" s="152">
        <v>1</v>
      </c>
      <c r="O60" s="139">
        <f t="shared" si="5"/>
        <v>0.2</v>
      </c>
      <c r="P60" s="140">
        <f>N60/N7*100</f>
        <v>0.46728971962616817</v>
      </c>
      <c r="Q60" s="152">
        <v>2</v>
      </c>
      <c r="R60" s="175">
        <f t="shared" si="6"/>
        <v>0.4</v>
      </c>
      <c r="S60" s="176">
        <f>Q60/Q7*100</f>
        <v>0.5865102639296188</v>
      </c>
      <c r="T60" s="152">
        <v>1</v>
      </c>
      <c r="U60" s="175">
        <f t="shared" si="7"/>
        <v>0.2</v>
      </c>
      <c r="V60" s="176">
        <f>T60/T7*100</f>
        <v>0.23584905660377359</v>
      </c>
      <c r="W60" s="152">
        <v>3</v>
      </c>
      <c r="X60" s="139">
        <f t="shared" si="8"/>
        <v>0.6</v>
      </c>
      <c r="Y60" s="140">
        <f>W60/W7*100</f>
        <v>0.60120240480961928</v>
      </c>
      <c r="Z60" s="152">
        <v>0</v>
      </c>
      <c r="AA60" s="139">
        <f t="shared" si="9"/>
        <v>0</v>
      </c>
      <c r="AB60" s="140">
        <f>Z60/Z7*100</f>
        <v>0</v>
      </c>
      <c r="AC60" s="13"/>
    </row>
    <row r="61" spans="2:29" x14ac:dyDescent="0.25">
      <c r="B61" s="69" t="s">
        <v>130</v>
      </c>
      <c r="C61" s="62" t="s">
        <v>131</v>
      </c>
      <c r="D61" s="169">
        <v>6</v>
      </c>
      <c r="E61" s="170">
        <f t="shared" si="0"/>
        <v>1.2</v>
      </c>
      <c r="F61" s="171">
        <f t="shared" si="1"/>
        <v>0.78431372549019607</v>
      </c>
      <c r="G61" s="171">
        <f t="shared" ref="G61:G65" si="17">D61/30*100</f>
        <v>20</v>
      </c>
      <c r="H61" s="152">
        <v>0</v>
      </c>
      <c r="I61" s="139">
        <f t="shared" si="3"/>
        <v>0</v>
      </c>
      <c r="J61" s="140">
        <f>H61/H7*100</f>
        <v>0</v>
      </c>
      <c r="K61" s="152">
        <v>2</v>
      </c>
      <c r="L61" s="139">
        <f t="shared" si="4"/>
        <v>0.4</v>
      </c>
      <c r="M61" s="140">
        <f>K61/K7*100</f>
        <v>0.93896713615023475</v>
      </c>
      <c r="N61" s="152">
        <v>4</v>
      </c>
      <c r="O61" s="139">
        <f t="shared" si="5"/>
        <v>0.8</v>
      </c>
      <c r="P61" s="140">
        <f>N61/N7*100</f>
        <v>1.8691588785046727</v>
      </c>
      <c r="Q61" s="152">
        <v>4</v>
      </c>
      <c r="R61" s="175">
        <f t="shared" si="6"/>
        <v>0.8</v>
      </c>
      <c r="S61" s="176">
        <f>Q61/Q7*100</f>
        <v>1.1730205278592376</v>
      </c>
      <c r="T61" s="152">
        <v>2</v>
      </c>
      <c r="U61" s="175">
        <f t="shared" si="7"/>
        <v>0.4</v>
      </c>
      <c r="V61" s="176">
        <f>T61/T7*100</f>
        <v>0.47169811320754718</v>
      </c>
      <c r="W61" s="138">
        <v>6</v>
      </c>
      <c r="X61" s="139">
        <f t="shared" si="8"/>
        <v>1.2</v>
      </c>
      <c r="Y61" s="140">
        <f>W61/W7*100</f>
        <v>1.2024048096192386</v>
      </c>
      <c r="Z61" s="152">
        <v>0</v>
      </c>
      <c r="AA61" s="139">
        <f t="shared" si="9"/>
        <v>0</v>
      </c>
      <c r="AB61" s="140">
        <f>Z61/Z7*100</f>
        <v>0</v>
      </c>
      <c r="AC61" s="13"/>
    </row>
    <row r="62" spans="2:29" x14ac:dyDescent="0.25">
      <c r="B62" s="69" t="s">
        <v>132</v>
      </c>
      <c r="C62" s="62" t="s">
        <v>133</v>
      </c>
      <c r="D62" s="151">
        <v>3</v>
      </c>
      <c r="E62" s="170">
        <f t="shared" si="0"/>
        <v>0.6</v>
      </c>
      <c r="F62" s="171">
        <f t="shared" si="1"/>
        <v>0.39215686274509803</v>
      </c>
      <c r="G62" s="171">
        <f t="shared" si="17"/>
        <v>10</v>
      </c>
      <c r="H62" s="152">
        <v>0</v>
      </c>
      <c r="I62" s="139">
        <f t="shared" si="3"/>
        <v>0</v>
      </c>
      <c r="J62" s="140">
        <f>H62/H7*100</f>
        <v>0</v>
      </c>
      <c r="K62" s="152">
        <v>0</v>
      </c>
      <c r="L62" s="139">
        <f t="shared" si="4"/>
        <v>0</v>
      </c>
      <c r="M62" s="140">
        <f>K62/K7*100</f>
        <v>0</v>
      </c>
      <c r="N62" s="152">
        <v>3</v>
      </c>
      <c r="O62" s="139">
        <f t="shared" si="5"/>
        <v>0.6</v>
      </c>
      <c r="P62" s="140">
        <f>N62/N7*100</f>
        <v>1.4018691588785046</v>
      </c>
      <c r="Q62" s="152">
        <v>2</v>
      </c>
      <c r="R62" s="175">
        <f t="shared" si="6"/>
        <v>0.4</v>
      </c>
      <c r="S62" s="176">
        <f>Q62/Q7*100</f>
        <v>0.5865102639296188</v>
      </c>
      <c r="T62" s="152">
        <v>1</v>
      </c>
      <c r="U62" s="175">
        <f t="shared" si="7"/>
        <v>0.2</v>
      </c>
      <c r="V62" s="176">
        <f>T62/T7*100</f>
        <v>0.23584905660377359</v>
      </c>
      <c r="W62" s="152">
        <v>3</v>
      </c>
      <c r="X62" s="139">
        <f t="shared" si="8"/>
        <v>0.6</v>
      </c>
      <c r="Y62" s="140">
        <f>W62/W7*100</f>
        <v>0.60120240480961928</v>
      </c>
      <c r="Z62" s="152">
        <v>0</v>
      </c>
      <c r="AA62" s="139">
        <f t="shared" si="9"/>
        <v>0</v>
      </c>
      <c r="AB62" s="140">
        <f>Z62/Z7*100</f>
        <v>0</v>
      </c>
      <c r="AC62" s="13"/>
    </row>
    <row r="63" spans="2:29" x14ac:dyDescent="0.25">
      <c r="B63" s="69" t="s">
        <v>134</v>
      </c>
      <c r="C63" s="62" t="s">
        <v>135</v>
      </c>
      <c r="D63" s="169">
        <v>6</v>
      </c>
      <c r="E63" s="170">
        <f t="shared" si="0"/>
        <v>1.2</v>
      </c>
      <c r="F63" s="171">
        <f t="shared" si="1"/>
        <v>0.78431372549019607</v>
      </c>
      <c r="G63" s="171">
        <f t="shared" si="17"/>
        <v>20</v>
      </c>
      <c r="H63" s="152">
        <v>0</v>
      </c>
      <c r="I63" s="139">
        <f t="shared" si="3"/>
        <v>0</v>
      </c>
      <c r="J63" s="140">
        <f>H63/H7*100</f>
        <v>0</v>
      </c>
      <c r="K63" s="152">
        <v>0</v>
      </c>
      <c r="L63" s="139">
        <f t="shared" si="4"/>
        <v>0</v>
      </c>
      <c r="M63" s="140">
        <f>K63/K7*100</f>
        <v>0</v>
      </c>
      <c r="N63" s="138">
        <v>6</v>
      </c>
      <c r="O63" s="139">
        <f t="shared" si="5"/>
        <v>1.2</v>
      </c>
      <c r="P63" s="140">
        <f>N63/N7*100</f>
        <v>2.8037383177570092</v>
      </c>
      <c r="Q63" s="152">
        <v>4</v>
      </c>
      <c r="R63" s="175">
        <f t="shared" si="6"/>
        <v>0.8</v>
      </c>
      <c r="S63" s="176">
        <f>Q63/Q7*100</f>
        <v>1.1730205278592376</v>
      </c>
      <c r="T63" s="152">
        <v>2</v>
      </c>
      <c r="U63" s="175">
        <f t="shared" si="7"/>
        <v>0.4</v>
      </c>
      <c r="V63" s="176">
        <f>T63/T7*100</f>
        <v>0.47169811320754718</v>
      </c>
      <c r="W63" s="138">
        <v>6</v>
      </c>
      <c r="X63" s="139">
        <f t="shared" si="8"/>
        <v>1.2</v>
      </c>
      <c r="Y63" s="140">
        <f>W63/W7*100</f>
        <v>1.2024048096192386</v>
      </c>
      <c r="Z63" s="152">
        <v>0</v>
      </c>
      <c r="AA63" s="139">
        <f t="shared" si="9"/>
        <v>0</v>
      </c>
      <c r="AB63" s="140">
        <f>Z63/Z7*100</f>
        <v>0</v>
      </c>
      <c r="AC63" s="13"/>
    </row>
    <row r="64" spans="2:29" x14ac:dyDescent="0.25">
      <c r="B64" s="69" t="s">
        <v>136</v>
      </c>
      <c r="C64" s="62" t="s">
        <v>137</v>
      </c>
      <c r="D64" s="151">
        <v>0</v>
      </c>
      <c r="E64" s="170">
        <f t="shared" si="0"/>
        <v>0</v>
      </c>
      <c r="F64" s="171">
        <f t="shared" si="1"/>
        <v>0</v>
      </c>
      <c r="G64" s="171">
        <f t="shared" si="17"/>
        <v>0</v>
      </c>
      <c r="H64" s="152">
        <v>0</v>
      </c>
      <c r="I64" s="139">
        <f t="shared" si="3"/>
        <v>0</v>
      </c>
      <c r="J64" s="140">
        <f>H64/H7*100</f>
        <v>0</v>
      </c>
      <c r="K64" s="153">
        <v>0</v>
      </c>
      <c r="L64" s="148">
        <v>0</v>
      </c>
      <c r="M64" s="149">
        <v>0</v>
      </c>
      <c r="N64" s="153">
        <v>0</v>
      </c>
      <c r="O64" s="148">
        <v>0</v>
      </c>
      <c r="P64" s="149">
        <v>0</v>
      </c>
      <c r="Q64" s="153">
        <v>0</v>
      </c>
      <c r="R64" s="177">
        <v>0</v>
      </c>
      <c r="S64" s="178">
        <v>0</v>
      </c>
      <c r="T64" s="153">
        <v>0</v>
      </c>
      <c r="U64" s="177">
        <v>0</v>
      </c>
      <c r="V64" s="178">
        <v>0</v>
      </c>
      <c r="W64" s="153">
        <v>0</v>
      </c>
      <c r="X64" s="148">
        <v>0</v>
      </c>
      <c r="Y64" s="149">
        <v>0</v>
      </c>
      <c r="Z64" s="153">
        <v>0</v>
      </c>
      <c r="AA64" s="148">
        <v>0</v>
      </c>
      <c r="AB64" s="149">
        <v>0</v>
      </c>
      <c r="AC64" s="13"/>
    </row>
    <row r="65" spans="2:29" x14ac:dyDescent="0.25">
      <c r="B65" s="69" t="s">
        <v>138</v>
      </c>
      <c r="C65" s="62" t="s">
        <v>139</v>
      </c>
      <c r="D65" s="169">
        <v>12</v>
      </c>
      <c r="E65" s="170">
        <f t="shared" si="0"/>
        <v>2.4</v>
      </c>
      <c r="F65" s="171">
        <f t="shared" si="1"/>
        <v>1.5686274509803921</v>
      </c>
      <c r="G65" s="171">
        <f t="shared" si="17"/>
        <v>40</v>
      </c>
      <c r="H65" s="152">
        <v>0</v>
      </c>
      <c r="I65" s="139">
        <f t="shared" si="3"/>
        <v>0</v>
      </c>
      <c r="J65" s="140">
        <f>H65/H7*100</f>
        <v>0</v>
      </c>
      <c r="K65" s="152">
        <v>4</v>
      </c>
      <c r="L65" s="139">
        <f>K65/5</f>
        <v>0.8</v>
      </c>
      <c r="M65" s="140">
        <f>K65/K7*100</f>
        <v>1.8779342723004695</v>
      </c>
      <c r="N65" s="138">
        <v>8</v>
      </c>
      <c r="O65" s="139">
        <f>N65/5</f>
        <v>1.6</v>
      </c>
      <c r="P65" s="140">
        <f>N65/N7*100</f>
        <v>3.7383177570093453</v>
      </c>
      <c r="Q65" s="179">
        <v>5</v>
      </c>
      <c r="R65" s="175">
        <f>Q65/5</f>
        <v>1</v>
      </c>
      <c r="S65" s="176">
        <f>Q65/Q7*100</f>
        <v>1.466275659824047</v>
      </c>
      <c r="T65" s="179">
        <v>7</v>
      </c>
      <c r="U65" s="175">
        <f>T65/5</f>
        <v>1.4</v>
      </c>
      <c r="V65" s="176">
        <f>T65/T7*100</f>
        <v>1.6509433962264151</v>
      </c>
      <c r="W65" s="138">
        <v>12</v>
      </c>
      <c r="X65" s="139">
        <f>W65/5</f>
        <v>2.4</v>
      </c>
      <c r="Y65" s="140">
        <f>W65/W7*100</f>
        <v>2.4048096192384771</v>
      </c>
      <c r="Z65" s="152">
        <v>4</v>
      </c>
      <c r="AA65" s="139">
        <f>Z65/5</f>
        <v>0.8</v>
      </c>
      <c r="AB65" s="140">
        <f>Z65/Z7*100</f>
        <v>1.9900497512437811</v>
      </c>
      <c r="AC65" s="13"/>
    </row>
    <row r="66" spans="2:29" x14ac:dyDescent="0.25">
      <c r="B66" s="68" t="s">
        <v>140</v>
      </c>
      <c r="C66" s="56" t="s">
        <v>141</v>
      </c>
      <c r="D66" s="132"/>
      <c r="E66" s="133"/>
      <c r="F66" s="134"/>
      <c r="G66" s="134"/>
      <c r="H66" s="135"/>
      <c r="I66" s="136"/>
      <c r="J66" s="137"/>
      <c r="K66" s="135"/>
      <c r="L66" s="136"/>
      <c r="M66" s="137"/>
      <c r="N66" s="135"/>
      <c r="O66" s="136"/>
      <c r="P66" s="137"/>
      <c r="Q66" s="137"/>
      <c r="R66" s="136"/>
      <c r="S66" s="137"/>
      <c r="T66" s="137"/>
      <c r="U66" s="136"/>
      <c r="V66" s="137"/>
      <c r="W66" s="137"/>
      <c r="X66" s="136"/>
      <c r="Y66" s="137"/>
      <c r="Z66" s="137"/>
      <c r="AA66" s="136"/>
      <c r="AB66" s="137"/>
      <c r="AC66" s="13"/>
    </row>
    <row r="67" spans="2:29" x14ac:dyDescent="0.25">
      <c r="B67" s="69" t="s">
        <v>142</v>
      </c>
      <c r="C67" s="62" t="s">
        <v>143</v>
      </c>
      <c r="D67" s="151">
        <v>0</v>
      </c>
      <c r="E67" s="170">
        <f t="shared" si="0"/>
        <v>0</v>
      </c>
      <c r="F67" s="171">
        <f t="shared" si="1"/>
        <v>0</v>
      </c>
      <c r="G67" s="171">
        <v>0</v>
      </c>
      <c r="H67" s="153">
        <v>0</v>
      </c>
      <c r="I67" s="148">
        <v>0</v>
      </c>
      <c r="J67" s="149">
        <v>0</v>
      </c>
      <c r="K67" s="153">
        <v>0</v>
      </c>
      <c r="L67" s="148">
        <v>0</v>
      </c>
      <c r="M67" s="149">
        <v>0</v>
      </c>
      <c r="N67" s="150">
        <v>0</v>
      </c>
      <c r="O67" s="148">
        <v>0</v>
      </c>
      <c r="P67" s="149">
        <v>0</v>
      </c>
      <c r="Q67" s="153">
        <v>0</v>
      </c>
      <c r="R67" s="177">
        <v>0</v>
      </c>
      <c r="S67" s="178">
        <v>0</v>
      </c>
      <c r="T67" s="153">
        <v>0</v>
      </c>
      <c r="U67" s="177">
        <v>0</v>
      </c>
      <c r="V67" s="178">
        <v>0</v>
      </c>
      <c r="W67" s="153">
        <v>0</v>
      </c>
      <c r="X67" s="148">
        <v>0</v>
      </c>
      <c r="Y67" s="149">
        <v>0</v>
      </c>
      <c r="Z67" s="153">
        <v>0</v>
      </c>
      <c r="AA67" s="148">
        <v>0</v>
      </c>
      <c r="AB67" s="149">
        <v>0</v>
      </c>
      <c r="AC67" s="13"/>
    </row>
    <row r="68" spans="2:29" x14ac:dyDescent="0.25">
      <c r="B68" s="69" t="s">
        <v>144</v>
      </c>
      <c r="C68" s="62" t="s">
        <v>145</v>
      </c>
      <c r="D68" s="151">
        <v>1</v>
      </c>
      <c r="E68" s="170">
        <f t="shared" si="0"/>
        <v>0.2</v>
      </c>
      <c r="F68" s="171">
        <f t="shared" si="1"/>
        <v>0.13071895424836599</v>
      </c>
      <c r="G68" s="171">
        <v>0</v>
      </c>
      <c r="H68" s="152">
        <v>1</v>
      </c>
      <c r="I68" s="139">
        <f>H68/5</f>
        <v>0.2</v>
      </c>
      <c r="J68" s="140">
        <f>H68/H7*100</f>
        <v>0.29585798816568049</v>
      </c>
      <c r="K68" s="152">
        <v>0</v>
      </c>
      <c r="L68" s="139">
        <f>K68/5</f>
        <v>0</v>
      </c>
      <c r="M68" s="140">
        <f>K68/K7*100</f>
        <v>0</v>
      </c>
      <c r="N68" s="138">
        <v>0</v>
      </c>
      <c r="O68" s="139">
        <f>N68/5</f>
        <v>0</v>
      </c>
      <c r="P68" s="140">
        <f>N68/N7*100</f>
        <v>0</v>
      </c>
      <c r="Q68" s="152">
        <v>1</v>
      </c>
      <c r="R68" s="175">
        <f>Q68/5</f>
        <v>0.2</v>
      </c>
      <c r="S68" s="176">
        <f>Q68/Q7*100</f>
        <v>0.2932551319648094</v>
      </c>
      <c r="T68" s="152">
        <v>0</v>
      </c>
      <c r="U68" s="175">
        <f>T68/5</f>
        <v>0</v>
      </c>
      <c r="V68" s="176">
        <f>T68/T7*100</f>
        <v>0</v>
      </c>
      <c r="W68" s="152">
        <v>1</v>
      </c>
      <c r="X68" s="139">
        <f>W68/5</f>
        <v>0.2</v>
      </c>
      <c r="Y68" s="140">
        <f>W68/W7*100</f>
        <v>0.20040080160320639</v>
      </c>
      <c r="Z68" s="152">
        <v>0</v>
      </c>
      <c r="AA68" s="139">
        <f>Z68/5</f>
        <v>0</v>
      </c>
      <c r="AB68" s="140">
        <f>Z68/Z7*100</f>
        <v>0</v>
      </c>
      <c r="AC68" s="13"/>
    </row>
    <row r="69" spans="2:29" x14ac:dyDescent="0.25">
      <c r="B69" s="71"/>
      <c r="C69" s="56"/>
      <c r="D69" s="56"/>
      <c r="E69" s="65"/>
      <c r="F69" s="66"/>
      <c r="G69" s="58"/>
      <c r="H69" s="59"/>
      <c r="I69" s="60"/>
      <c r="J69" s="61"/>
      <c r="K69" s="59"/>
      <c r="L69" s="60"/>
      <c r="M69" s="61"/>
      <c r="N69" s="59"/>
      <c r="O69" s="60"/>
      <c r="P69" s="61"/>
      <c r="Q69" s="61"/>
      <c r="R69" s="60"/>
      <c r="S69" s="61"/>
      <c r="T69" s="61"/>
      <c r="U69" s="60"/>
      <c r="V69" s="61"/>
      <c r="W69" s="61"/>
      <c r="X69" s="60"/>
      <c r="Y69" s="61"/>
      <c r="Z69" s="61"/>
      <c r="AA69" s="60"/>
      <c r="AB69" s="61"/>
      <c r="AC69" s="13"/>
    </row>
  </sheetData>
  <mergeCells count="21">
    <mergeCell ref="B5:C8"/>
    <mergeCell ref="D6:G7"/>
    <mergeCell ref="B2:K4"/>
    <mergeCell ref="Q5:V5"/>
    <mergeCell ref="W5:AB5"/>
    <mergeCell ref="Q6:S6"/>
    <mergeCell ref="T6:V6"/>
    <mergeCell ref="Q7:S7"/>
    <mergeCell ref="T7:V7"/>
    <mergeCell ref="W6:Y6"/>
    <mergeCell ref="Z6:AB6"/>
    <mergeCell ref="Z7:AB7"/>
    <mergeCell ref="W7:Y7"/>
    <mergeCell ref="H7:J7"/>
    <mergeCell ref="K7:M7"/>
    <mergeCell ref="N7:P7"/>
    <mergeCell ref="D5:G5"/>
    <mergeCell ref="H5:P5"/>
    <mergeCell ref="H6:J6"/>
    <mergeCell ref="K6:M6"/>
    <mergeCell ref="N6:P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9"/>
  <sheetViews>
    <sheetView topLeftCell="A4" workbookViewId="0">
      <selection activeCell="P15" sqref="P15"/>
    </sheetView>
  </sheetViews>
  <sheetFormatPr defaultRowHeight="11.5" x14ac:dyDescent="0.25"/>
  <cols>
    <col min="1" max="3" width="8.7265625" style="1"/>
    <col min="4" max="4" width="10.36328125" style="74" customWidth="1"/>
    <col min="5" max="5" width="11.36328125" style="77" customWidth="1"/>
    <col min="6" max="6" width="8.7265625" style="1"/>
    <col min="7" max="7" width="11.1796875" style="1" customWidth="1"/>
    <col min="8" max="8" width="8.7265625" style="9"/>
    <col min="9" max="9" width="8.7265625" style="1"/>
    <col min="10" max="10" width="10.7265625" style="1" customWidth="1"/>
    <col min="11" max="11" width="10.90625" style="76" customWidth="1"/>
    <col min="12" max="12" width="8.7265625" style="1"/>
    <col min="13" max="13" width="11.08984375" style="1" customWidth="1"/>
    <col min="14" max="14" width="17" style="1" customWidth="1"/>
    <col min="15" max="16384" width="8.7265625" style="1"/>
  </cols>
  <sheetData>
    <row r="3" spans="1:15" ht="14" x14ac:dyDescent="0.3">
      <c r="B3" s="104" t="s">
        <v>218</v>
      </c>
      <c r="C3" s="104"/>
      <c r="D3" s="105"/>
      <c r="E3" s="106"/>
      <c r="F3" s="104"/>
      <c r="G3" s="104"/>
      <c r="H3" s="107"/>
      <c r="I3" s="104"/>
      <c r="J3" s="104"/>
      <c r="K3" s="108"/>
    </row>
    <row r="4" spans="1:15" x14ac:dyDescent="0.25">
      <c r="B4" s="15"/>
      <c r="C4" s="15"/>
      <c r="D4" s="75"/>
      <c r="E4" s="78"/>
      <c r="F4" s="15"/>
      <c r="G4" s="15"/>
      <c r="H4" s="17"/>
      <c r="I4" s="15"/>
      <c r="J4" s="15"/>
      <c r="K4" s="79"/>
      <c r="L4" s="15"/>
      <c r="M4" s="15"/>
      <c r="N4" s="15"/>
    </row>
    <row r="5" spans="1:15" s="6" customFormat="1" x14ac:dyDescent="0.25">
      <c r="A5" s="80"/>
      <c r="B5" s="240"/>
      <c r="C5" s="241" t="s">
        <v>153</v>
      </c>
      <c r="D5" s="241"/>
      <c r="E5" s="241"/>
      <c r="F5" s="241" t="s">
        <v>154</v>
      </c>
      <c r="G5" s="241"/>
      <c r="H5" s="241"/>
      <c r="I5" s="241" t="s">
        <v>155</v>
      </c>
      <c r="J5" s="241"/>
      <c r="K5" s="241"/>
      <c r="L5" s="239" t="s">
        <v>25</v>
      </c>
      <c r="M5" s="239"/>
      <c r="N5" s="239"/>
      <c r="O5" s="96"/>
    </row>
    <row r="6" spans="1:15" s="6" customFormat="1" ht="46" x14ac:dyDescent="0.25">
      <c r="A6" s="80"/>
      <c r="B6" s="240"/>
      <c r="C6" s="81" t="s">
        <v>159</v>
      </c>
      <c r="D6" s="82" t="s">
        <v>226</v>
      </c>
      <c r="E6" s="83" t="s">
        <v>224</v>
      </c>
      <c r="F6" s="82" t="s">
        <v>159</v>
      </c>
      <c r="G6" s="82" t="s">
        <v>226</v>
      </c>
      <c r="H6" s="83" t="s">
        <v>225</v>
      </c>
      <c r="I6" s="82" t="s">
        <v>159</v>
      </c>
      <c r="J6" s="82" t="s">
        <v>226</v>
      </c>
      <c r="K6" s="83" t="s">
        <v>225</v>
      </c>
      <c r="L6" s="113" t="s">
        <v>158</v>
      </c>
      <c r="M6" s="113" t="s">
        <v>226</v>
      </c>
      <c r="N6" s="113" t="s">
        <v>232</v>
      </c>
      <c r="O6" s="96"/>
    </row>
    <row r="7" spans="1:15" x14ac:dyDescent="0.25">
      <c r="A7" s="11"/>
      <c r="B7" s="84">
        <v>2000</v>
      </c>
      <c r="C7" s="85">
        <v>86</v>
      </c>
      <c r="D7" s="85">
        <v>283420</v>
      </c>
      <c r="E7" s="86">
        <v>303.39999999999998</v>
      </c>
      <c r="F7" s="87">
        <v>41</v>
      </c>
      <c r="G7" s="87" t="s">
        <v>160</v>
      </c>
      <c r="H7" s="86">
        <v>135.80000000000001</v>
      </c>
      <c r="I7" s="87">
        <v>32</v>
      </c>
      <c r="J7" s="87" t="s">
        <v>161</v>
      </c>
      <c r="K7" s="86">
        <v>109.1</v>
      </c>
      <c r="L7" s="114">
        <v>159</v>
      </c>
      <c r="M7" s="115">
        <v>878750</v>
      </c>
      <c r="N7" s="114">
        <v>179.5</v>
      </c>
      <c r="O7" s="13"/>
    </row>
    <row r="8" spans="1:15" x14ac:dyDescent="0.25">
      <c r="A8" s="11"/>
      <c r="B8" s="84">
        <v>2001</v>
      </c>
      <c r="C8" s="85">
        <v>55</v>
      </c>
      <c r="D8" s="85">
        <v>281000</v>
      </c>
      <c r="E8" s="86">
        <v>195.7</v>
      </c>
      <c r="F8" s="87">
        <v>37</v>
      </c>
      <c r="G8" s="87" t="s">
        <v>162</v>
      </c>
      <c r="H8" s="86">
        <v>125.2</v>
      </c>
      <c r="I8" s="87">
        <v>43</v>
      </c>
      <c r="J8" s="87" t="s">
        <v>163</v>
      </c>
      <c r="K8" s="86">
        <v>143</v>
      </c>
      <c r="L8" s="114">
        <v>135</v>
      </c>
      <c r="M8" s="115">
        <v>877220</v>
      </c>
      <c r="N8" s="114">
        <v>153.80000000000001</v>
      </c>
      <c r="O8" s="13"/>
    </row>
    <row r="9" spans="1:15" x14ac:dyDescent="0.25">
      <c r="A9" s="11"/>
      <c r="B9" s="84">
        <v>2002</v>
      </c>
      <c r="C9" s="85">
        <v>61</v>
      </c>
      <c r="D9" s="85">
        <v>281130</v>
      </c>
      <c r="E9" s="86">
        <v>217</v>
      </c>
      <c r="F9" s="87">
        <v>28</v>
      </c>
      <c r="G9" s="87" t="s">
        <v>164</v>
      </c>
      <c r="H9" s="86">
        <v>95.1</v>
      </c>
      <c r="I9" s="87">
        <v>27</v>
      </c>
      <c r="J9" s="87" t="s">
        <v>165</v>
      </c>
      <c r="K9" s="86">
        <v>87.7</v>
      </c>
      <c r="L9" s="114">
        <v>116</v>
      </c>
      <c r="M9" s="115">
        <v>883570</v>
      </c>
      <c r="N9" s="114">
        <v>131.1</v>
      </c>
      <c r="O9" s="13"/>
    </row>
    <row r="10" spans="1:15" x14ac:dyDescent="0.25">
      <c r="A10" s="11"/>
      <c r="B10" s="84">
        <v>2003</v>
      </c>
      <c r="C10" s="85">
        <v>60</v>
      </c>
      <c r="D10" s="85">
        <v>281850</v>
      </c>
      <c r="E10" s="86">
        <v>212.9</v>
      </c>
      <c r="F10" s="87">
        <v>42</v>
      </c>
      <c r="G10" s="87" t="s">
        <v>166</v>
      </c>
      <c r="H10" s="86">
        <v>142.4</v>
      </c>
      <c r="I10" s="87">
        <v>46</v>
      </c>
      <c r="J10" s="87" t="s">
        <v>167</v>
      </c>
      <c r="K10" s="86">
        <v>146.80000000000001</v>
      </c>
      <c r="L10" s="114">
        <v>148</v>
      </c>
      <c r="M10" s="115">
        <v>890010</v>
      </c>
      <c r="N10" s="114">
        <v>166.3</v>
      </c>
      <c r="O10" s="13"/>
    </row>
    <row r="11" spans="1:15" x14ac:dyDescent="0.25">
      <c r="A11" s="11"/>
      <c r="B11" s="84">
        <v>2004</v>
      </c>
      <c r="C11" s="85">
        <v>53</v>
      </c>
      <c r="D11" s="85">
        <v>284660</v>
      </c>
      <c r="E11" s="86">
        <v>186.2</v>
      </c>
      <c r="F11" s="87">
        <v>36</v>
      </c>
      <c r="G11" s="87" t="s">
        <v>168</v>
      </c>
      <c r="H11" s="86">
        <v>122.7</v>
      </c>
      <c r="I11" s="87">
        <v>37</v>
      </c>
      <c r="J11" s="87" t="s">
        <v>169</v>
      </c>
      <c r="K11" s="86">
        <v>117.4</v>
      </c>
      <c r="L11" s="114">
        <v>126</v>
      </c>
      <c r="M11" s="115">
        <v>893080</v>
      </c>
      <c r="N11" s="114">
        <v>141</v>
      </c>
      <c r="O11" s="13"/>
    </row>
    <row r="12" spans="1:15" x14ac:dyDescent="0.25">
      <c r="A12" s="11"/>
      <c r="B12" s="88">
        <v>2005</v>
      </c>
      <c r="C12" s="85">
        <v>50</v>
      </c>
      <c r="D12" s="85">
        <v>284320</v>
      </c>
      <c r="E12" s="86">
        <v>175.9</v>
      </c>
      <c r="F12" s="85">
        <v>39</v>
      </c>
      <c r="G12" s="85" t="s">
        <v>170</v>
      </c>
      <c r="H12" s="86">
        <v>133.4</v>
      </c>
      <c r="I12" s="85">
        <v>37</v>
      </c>
      <c r="J12" s="85" t="s">
        <v>171</v>
      </c>
      <c r="K12" s="86">
        <v>118</v>
      </c>
      <c r="L12" s="114">
        <v>126</v>
      </c>
      <c r="M12" s="115">
        <v>890250</v>
      </c>
      <c r="N12" s="114">
        <v>141.4</v>
      </c>
      <c r="O12" s="13"/>
    </row>
    <row r="13" spans="1:15" x14ac:dyDescent="0.25">
      <c r="A13" s="11"/>
      <c r="B13" s="88">
        <v>2006</v>
      </c>
      <c r="C13" s="85">
        <v>64</v>
      </c>
      <c r="D13" s="85">
        <v>286000</v>
      </c>
      <c r="E13" s="86">
        <v>223.8</v>
      </c>
      <c r="F13" s="85">
        <v>24</v>
      </c>
      <c r="G13" s="85" t="s">
        <v>172</v>
      </c>
      <c r="H13" s="86">
        <v>82.2</v>
      </c>
      <c r="I13" s="85">
        <v>44</v>
      </c>
      <c r="J13" s="85" t="s">
        <v>173</v>
      </c>
      <c r="K13" s="86">
        <v>141.69999999999999</v>
      </c>
      <c r="L13" s="114">
        <v>132</v>
      </c>
      <c r="M13" s="115">
        <v>888320</v>
      </c>
      <c r="N13" s="114">
        <v>148.1</v>
      </c>
      <c r="O13" s="13"/>
    </row>
    <row r="14" spans="1:15" x14ac:dyDescent="0.25">
      <c r="A14" s="11"/>
      <c r="B14" s="88">
        <v>2007</v>
      </c>
      <c r="C14" s="85">
        <v>52</v>
      </c>
      <c r="D14" s="85">
        <v>292390</v>
      </c>
      <c r="E14" s="86">
        <v>177.8</v>
      </c>
      <c r="F14" s="85">
        <v>34</v>
      </c>
      <c r="G14" s="85" t="s">
        <v>174</v>
      </c>
      <c r="H14" s="86">
        <v>117.3</v>
      </c>
      <c r="I14" s="85">
        <v>35</v>
      </c>
      <c r="J14" s="85" t="s">
        <v>175</v>
      </c>
      <c r="K14" s="86">
        <v>114.3</v>
      </c>
      <c r="L14" s="114">
        <v>121</v>
      </c>
      <c r="M14" s="115">
        <v>888440</v>
      </c>
      <c r="N14" s="114">
        <v>135.4</v>
      </c>
      <c r="O14" s="13"/>
    </row>
    <row r="15" spans="1:15" x14ac:dyDescent="0.25">
      <c r="A15" s="11"/>
      <c r="B15" s="88">
        <v>2008</v>
      </c>
      <c r="C15" s="85">
        <v>51</v>
      </c>
      <c r="D15" s="85">
        <v>300060</v>
      </c>
      <c r="E15" s="86">
        <v>170</v>
      </c>
      <c r="F15" s="85">
        <v>37</v>
      </c>
      <c r="G15" s="85" t="s">
        <v>177</v>
      </c>
      <c r="H15" s="86">
        <v>128.6</v>
      </c>
      <c r="I15" s="85">
        <v>54</v>
      </c>
      <c r="J15" s="85" t="s">
        <v>178</v>
      </c>
      <c r="K15" s="86">
        <v>179</v>
      </c>
      <c r="L15" s="114">
        <v>142</v>
      </c>
      <c r="M15" s="115">
        <v>889410</v>
      </c>
      <c r="N15" s="114">
        <v>159.5</v>
      </c>
      <c r="O15" s="13"/>
    </row>
    <row r="16" spans="1:15" x14ac:dyDescent="0.25">
      <c r="A16" s="11"/>
      <c r="B16" s="88">
        <v>2009</v>
      </c>
      <c r="C16" s="85">
        <v>51</v>
      </c>
      <c r="D16" s="85">
        <v>305510</v>
      </c>
      <c r="E16" s="86">
        <v>166.9</v>
      </c>
      <c r="F16" s="85">
        <v>32</v>
      </c>
      <c r="G16" s="85" t="s">
        <v>179</v>
      </c>
      <c r="H16" s="86">
        <v>111.1</v>
      </c>
      <c r="I16" s="85">
        <v>41</v>
      </c>
      <c r="J16" s="85" t="s">
        <v>180</v>
      </c>
      <c r="K16" s="86">
        <v>137.80000000000001</v>
      </c>
      <c r="L16" s="114">
        <v>124</v>
      </c>
      <c r="M16" s="115">
        <v>891210</v>
      </c>
      <c r="N16" s="114">
        <v>138.19999999999999</v>
      </c>
      <c r="O16" s="13"/>
    </row>
    <row r="17" spans="1:15" x14ac:dyDescent="0.25">
      <c r="A17" s="11"/>
      <c r="B17" s="84">
        <v>2010</v>
      </c>
      <c r="C17" s="87">
        <v>76</v>
      </c>
      <c r="D17" s="87">
        <v>314350</v>
      </c>
      <c r="E17" s="86">
        <v>241.8</v>
      </c>
      <c r="F17" s="87">
        <v>37</v>
      </c>
      <c r="G17" s="87" t="s">
        <v>181</v>
      </c>
      <c r="H17" s="86">
        <v>127.2</v>
      </c>
      <c r="I17" s="87">
        <v>40</v>
      </c>
      <c r="J17" s="87" t="s">
        <v>182</v>
      </c>
      <c r="K17" s="86">
        <v>132</v>
      </c>
      <c r="L17" s="114">
        <v>153</v>
      </c>
      <c r="M17" s="115">
        <v>908140</v>
      </c>
      <c r="N17" s="114">
        <v>167.6</v>
      </c>
      <c r="O17" s="13"/>
    </row>
    <row r="18" spans="1:15" x14ac:dyDescent="0.25">
      <c r="A18" s="11"/>
      <c r="B18" s="84">
        <v>2011</v>
      </c>
      <c r="C18" s="87">
        <v>70</v>
      </c>
      <c r="D18" s="87">
        <v>317460</v>
      </c>
      <c r="E18" s="86">
        <v>220.5</v>
      </c>
      <c r="F18" s="87">
        <v>31</v>
      </c>
      <c r="G18" s="87" t="s">
        <v>183</v>
      </c>
      <c r="H18" s="86">
        <v>106.7</v>
      </c>
      <c r="I18" s="87">
        <v>41</v>
      </c>
      <c r="J18" s="87" t="s">
        <v>184</v>
      </c>
      <c r="K18" s="86">
        <v>135.5</v>
      </c>
      <c r="L18" s="114">
        <v>142</v>
      </c>
      <c r="M18" s="115">
        <v>910700</v>
      </c>
      <c r="N18" s="114">
        <v>154.69999999999999</v>
      </c>
      <c r="O18" s="13"/>
    </row>
    <row r="19" spans="1:15" x14ac:dyDescent="0.25">
      <c r="A19" s="11"/>
      <c r="B19" s="84">
        <v>2012</v>
      </c>
      <c r="C19" s="87">
        <v>92</v>
      </c>
      <c r="D19" s="87">
        <v>315730</v>
      </c>
      <c r="E19" s="86">
        <v>291.39999999999998</v>
      </c>
      <c r="F19" s="87">
        <v>35</v>
      </c>
      <c r="G19" s="87" t="s">
        <v>185</v>
      </c>
      <c r="H19" s="86">
        <v>119</v>
      </c>
      <c r="I19" s="87">
        <v>39</v>
      </c>
      <c r="J19" s="87" t="s">
        <v>186</v>
      </c>
      <c r="K19" s="86">
        <v>130</v>
      </c>
      <c r="L19" s="114">
        <v>166</v>
      </c>
      <c r="M19" s="115">
        <v>909830</v>
      </c>
      <c r="N19" s="114">
        <v>181</v>
      </c>
      <c r="O19" s="13"/>
    </row>
    <row r="20" spans="1:15" x14ac:dyDescent="0.25">
      <c r="A20" s="11"/>
      <c r="B20" s="84">
        <v>2013</v>
      </c>
      <c r="C20" s="87">
        <v>82</v>
      </c>
      <c r="D20" s="87">
        <v>311920</v>
      </c>
      <c r="E20" s="86">
        <v>262.89999999999998</v>
      </c>
      <c r="F20" s="87">
        <v>45</v>
      </c>
      <c r="G20" s="87" t="s">
        <v>176</v>
      </c>
      <c r="H20" s="86">
        <v>150</v>
      </c>
      <c r="I20" s="87">
        <v>40</v>
      </c>
      <c r="J20" s="87" t="s">
        <v>187</v>
      </c>
      <c r="K20" s="86">
        <v>134.80000000000001</v>
      </c>
      <c r="L20" s="114">
        <v>167</v>
      </c>
      <c r="M20" s="115">
        <v>908740</v>
      </c>
      <c r="N20" s="114">
        <v>183.2</v>
      </c>
      <c r="O20" s="13"/>
    </row>
    <row r="21" spans="1:15" x14ac:dyDescent="0.25">
      <c r="A21" s="11"/>
      <c r="B21" s="84">
        <v>2014</v>
      </c>
      <c r="C21" s="87">
        <v>62</v>
      </c>
      <c r="D21" s="87">
        <v>308810</v>
      </c>
      <c r="E21" s="89">
        <v>200.8</v>
      </c>
      <c r="F21" s="87">
        <v>35</v>
      </c>
      <c r="G21" s="87" t="s">
        <v>188</v>
      </c>
      <c r="H21" s="86">
        <v>114.2</v>
      </c>
      <c r="I21" s="87">
        <v>37</v>
      </c>
      <c r="J21" s="87" t="s">
        <v>189</v>
      </c>
      <c r="K21" s="86">
        <v>125.1</v>
      </c>
      <c r="L21" s="114">
        <v>134</v>
      </c>
      <c r="M21" s="115">
        <v>911090</v>
      </c>
      <c r="N21" s="114">
        <v>147.1</v>
      </c>
      <c r="O21" s="13"/>
    </row>
    <row r="22" spans="1:15" x14ac:dyDescent="0.25">
      <c r="A22" s="11"/>
      <c r="B22" s="90">
        <v>2015</v>
      </c>
      <c r="C22" s="91">
        <v>76</v>
      </c>
      <c r="D22" s="90">
        <v>305210</v>
      </c>
      <c r="E22" s="89">
        <f>C22/D22*1000000</f>
        <v>249.00887913240066</v>
      </c>
      <c r="F22" s="90">
        <v>48</v>
      </c>
      <c r="G22" s="91">
        <v>295680</v>
      </c>
      <c r="H22" s="92">
        <f>F22/G22*1000000</f>
        <v>162.33766233766235</v>
      </c>
      <c r="I22" s="90">
        <v>38</v>
      </c>
      <c r="J22" s="93">
        <v>315260</v>
      </c>
      <c r="K22" s="92">
        <f>I22/J22*1000000</f>
        <v>120.53543107276533</v>
      </c>
      <c r="L22" s="103">
        <v>162</v>
      </c>
      <c r="M22" s="116">
        <v>916150</v>
      </c>
      <c r="N22" s="116">
        <v>182</v>
      </c>
      <c r="O22" s="13"/>
    </row>
    <row r="23" spans="1:15" x14ac:dyDescent="0.25">
      <c r="A23" s="11"/>
      <c r="B23" s="90">
        <v>2016</v>
      </c>
      <c r="C23" s="91">
        <v>75</v>
      </c>
      <c r="D23" s="90">
        <v>304700</v>
      </c>
      <c r="E23" s="89">
        <f t="shared" ref="E23:E26" si="0">C23/D23*1000000</f>
        <v>246.14374794880212</v>
      </c>
      <c r="F23" s="90">
        <v>45</v>
      </c>
      <c r="G23" s="91">
        <v>297580</v>
      </c>
      <c r="H23" s="92">
        <f t="shared" ref="H23:H26" si="1">F23/G23*1000000</f>
        <v>151.21984004301365</v>
      </c>
      <c r="I23" s="90">
        <v>43</v>
      </c>
      <c r="J23" s="93">
        <v>322370</v>
      </c>
      <c r="K23" s="92">
        <f t="shared" ref="K23:K26" si="2">I23/J23*1000000</f>
        <v>133.38710177746069</v>
      </c>
      <c r="L23" s="103">
        <v>163</v>
      </c>
      <c r="M23" s="116">
        <v>924650</v>
      </c>
      <c r="N23" s="116">
        <v>182.2</v>
      </c>
      <c r="O23" s="13"/>
    </row>
    <row r="24" spans="1:15" x14ac:dyDescent="0.25">
      <c r="A24" s="11"/>
      <c r="B24" s="90">
        <v>2017</v>
      </c>
      <c r="C24" s="91">
        <v>69</v>
      </c>
      <c r="D24" s="90">
        <v>305530</v>
      </c>
      <c r="E24" s="89">
        <f t="shared" si="0"/>
        <v>225.8370700094917</v>
      </c>
      <c r="F24" s="90">
        <v>32</v>
      </c>
      <c r="G24" s="91">
        <v>304760</v>
      </c>
      <c r="H24" s="92">
        <f t="shared" si="1"/>
        <v>105.00065625410159</v>
      </c>
      <c r="I24" s="90">
        <v>39</v>
      </c>
      <c r="J24" s="93">
        <v>326560</v>
      </c>
      <c r="K24" s="92">
        <f t="shared" si="2"/>
        <v>119.42675159235669</v>
      </c>
      <c r="L24" s="103">
        <v>140</v>
      </c>
      <c r="M24" s="116">
        <v>936850</v>
      </c>
      <c r="N24" s="116">
        <v>157.1</v>
      </c>
      <c r="O24" s="13"/>
    </row>
    <row r="25" spans="1:15" x14ac:dyDescent="0.25">
      <c r="A25" s="11"/>
      <c r="B25" s="90">
        <v>2018</v>
      </c>
      <c r="C25" s="91">
        <v>52</v>
      </c>
      <c r="D25" s="90">
        <v>305030</v>
      </c>
      <c r="E25" s="89">
        <f t="shared" si="0"/>
        <v>170.47503524243518</v>
      </c>
      <c r="F25" s="90">
        <v>40</v>
      </c>
      <c r="G25" s="91">
        <v>313510</v>
      </c>
      <c r="H25" s="92">
        <f t="shared" si="1"/>
        <v>127.58763675799815</v>
      </c>
      <c r="I25" s="90">
        <v>51</v>
      </c>
      <c r="J25" s="93">
        <v>327910</v>
      </c>
      <c r="K25" s="92">
        <f t="shared" si="2"/>
        <v>155.53048092464397</v>
      </c>
      <c r="L25" s="103">
        <v>143</v>
      </c>
      <c r="M25" s="116">
        <v>946450</v>
      </c>
      <c r="N25" s="116">
        <v>153.80000000000001</v>
      </c>
      <c r="O25" s="13"/>
    </row>
    <row r="26" spans="1:15" x14ac:dyDescent="0.25">
      <c r="A26" s="11"/>
      <c r="B26" s="90">
        <v>2019</v>
      </c>
      <c r="C26" s="91">
        <v>66</v>
      </c>
      <c r="D26" s="90">
        <v>305650</v>
      </c>
      <c r="E26" s="89">
        <f t="shared" si="0"/>
        <v>215.93325699329299</v>
      </c>
      <c r="F26" s="90">
        <v>48</v>
      </c>
      <c r="G26" s="91">
        <v>328440</v>
      </c>
      <c r="H26" s="92">
        <f t="shared" si="1"/>
        <v>146.14541468761416</v>
      </c>
      <c r="I26" s="90">
        <v>43</v>
      </c>
      <c r="J26" s="93">
        <v>321930</v>
      </c>
      <c r="K26" s="92">
        <f t="shared" si="2"/>
        <v>133.5694094989594</v>
      </c>
      <c r="L26" s="103">
        <v>157</v>
      </c>
      <c r="M26" s="116">
        <v>956020</v>
      </c>
      <c r="N26" s="116">
        <v>169.1</v>
      </c>
      <c r="O26" s="13"/>
    </row>
    <row r="27" spans="1:15" x14ac:dyDescent="0.25">
      <c r="A27" s="11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1"/>
      <c r="M27" s="102"/>
      <c r="N27" s="102"/>
      <c r="O27" s="13"/>
    </row>
    <row r="28" spans="1:15" ht="12" x14ac:dyDescent="0.25">
      <c r="B28" s="94" t="s">
        <v>227</v>
      </c>
      <c r="C28" s="18"/>
      <c r="D28" s="97"/>
      <c r="E28" s="98"/>
      <c r="F28" s="18"/>
      <c r="G28" s="18"/>
      <c r="H28" s="20"/>
      <c r="I28" s="18"/>
      <c r="J28" s="18"/>
      <c r="K28" s="99"/>
      <c r="L28" s="18"/>
      <c r="M28" s="18"/>
      <c r="N28" s="18"/>
    </row>
    <row r="29" spans="1:15" ht="12" x14ac:dyDescent="0.25">
      <c r="B29" s="156" t="s">
        <v>231</v>
      </c>
    </row>
  </sheetData>
  <mergeCells count="5">
    <mergeCell ref="L5:N5"/>
    <mergeCell ref="B5:B6"/>
    <mergeCell ref="C5:E5"/>
    <mergeCell ref="F5:H5"/>
    <mergeCell ref="I5: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Incidence summary</vt:lpstr>
      <vt:lpstr>ICCC-3 Main Incidence</vt:lpstr>
      <vt:lpstr>ICCC-3 Sub-group Incidence</vt:lpstr>
      <vt:lpstr>ASR Age 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Pugh (ADHB)</dc:creator>
  <cp:lastModifiedBy>Gemma Pugh (ADHB)</cp:lastModifiedBy>
  <cp:lastPrinted>2022-03-16T23:58:27Z</cp:lastPrinted>
  <dcterms:created xsi:type="dcterms:W3CDTF">2022-01-17T22:03:20Z</dcterms:created>
  <dcterms:modified xsi:type="dcterms:W3CDTF">2022-06-14T04:13:46Z</dcterms:modified>
</cp:coreProperties>
</file>