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NZCCR\Incidence &amp; Survival 2000-2020\Survival\"/>
    </mc:Choice>
  </mc:AlternateContent>
  <bookViews>
    <workbookView xWindow="0" yWindow="0" windowWidth="28800" windowHeight="10420" activeTab="4"/>
  </bookViews>
  <sheets>
    <sheet name="I.MainSummaryTable " sheetId="2" r:id="rId1"/>
    <sheet name="II. Survival (years) " sheetId="4" r:id="rId2"/>
    <sheet name="III.SurvivalICCC-3MainGroup" sheetId="1" r:id="rId3"/>
    <sheet name="IV.SurvivalICCC-3Sub-group " sheetId="3" r:id="rId4"/>
    <sheet name="V.Death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7" i="2"/>
  <c r="E49" i="2" l="1"/>
  <c r="E48" i="2"/>
  <c r="I47" i="3" l="1"/>
  <c r="I23" i="3"/>
  <c r="I29" i="3"/>
  <c r="I24" i="3"/>
  <c r="I10" i="3"/>
  <c r="I11" i="3"/>
  <c r="M20" i="1" l="1"/>
  <c r="M19" i="1"/>
  <c r="M18" i="1"/>
  <c r="M17" i="1"/>
  <c r="M16" i="1"/>
  <c r="M15" i="1"/>
  <c r="M13" i="1"/>
  <c r="M12" i="1"/>
  <c r="M11" i="1"/>
  <c r="L8" i="2"/>
  <c r="L10" i="2"/>
  <c r="L11" i="2"/>
  <c r="L12" i="2"/>
  <c r="L14" i="2"/>
  <c r="L15" i="2"/>
  <c r="L16" i="2"/>
  <c r="E5" i="5" l="1"/>
  <c r="E8" i="5"/>
  <c r="E7" i="5"/>
  <c r="E20" i="5" l="1"/>
  <c r="E21" i="5"/>
  <c r="E22" i="5"/>
  <c r="E23" i="5"/>
  <c r="E24" i="5"/>
  <c r="E19" i="5"/>
  <c r="E6" i="5"/>
  <c r="E9" i="5"/>
  <c r="E10" i="5"/>
  <c r="E11" i="5"/>
  <c r="E12" i="5"/>
  <c r="E13" i="5"/>
  <c r="E14" i="5"/>
  <c r="E15" i="5"/>
  <c r="E16" i="5"/>
  <c r="X11" i="1" l="1"/>
  <c r="X12" i="1"/>
  <c r="X13" i="1"/>
  <c r="X14" i="1"/>
  <c r="X15" i="1"/>
  <c r="X16" i="1"/>
  <c r="X17" i="1"/>
  <c r="X18" i="1"/>
  <c r="X19" i="1"/>
  <c r="X20" i="1"/>
  <c r="X21" i="1"/>
  <c r="X10" i="1"/>
  <c r="N11" i="3" l="1"/>
  <c r="N12" i="3"/>
  <c r="N13" i="3"/>
  <c r="N14" i="3"/>
  <c r="N16" i="3"/>
  <c r="N17" i="3"/>
  <c r="N18" i="3"/>
  <c r="N19" i="3"/>
  <c r="N22" i="3"/>
  <c r="N23" i="3"/>
  <c r="N24" i="3"/>
  <c r="N25" i="3"/>
  <c r="N26" i="3"/>
  <c r="N27" i="3"/>
  <c r="N29" i="3"/>
  <c r="N32" i="3"/>
  <c r="N34" i="3"/>
  <c r="N37" i="3"/>
  <c r="N41" i="3"/>
  <c r="N43" i="3"/>
  <c r="N44" i="3"/>
  <c r="N47" i="3"/>
  <c r="N48" i="3"/>
  <c r="N50" i="3"/>
  <c r="N53" i="3"/>
  <c r="N54" i="3"/>
  <c r="N55" i="3"/>
  <c r="N59" i="3"/>
  <c r="N60" i="3"/>
  <c r="N61" i="3"/>
  <c r="N62" i="3"/>
  <c r="N64" i="3"/>
  <c r="N66" i="3"/>
  <c r="N10" i="3"/>
  <c r="D32" i="3" l="1"/>
  <c r="O7" i="4" l="1"/>
  <c r="O8" i="4"/>
  <c r="O9" i="4"/>
  <c r="O10" i="4"/>
  <c r="O11" i="4"/>
  <c r="O12" i="4"/>
  <c r="O13" i="4"/>
  <c r="O14" i="4"/>
  <c r="O15" i="4"/>
  <c r="O6" i="4"/>
  <c r="D50" i="2" l="1"/>
  <c r="E50" i="2"/>
  <c r="D49" i="2"/>
  <c r="D48" i="2"/>
  <c r="D46" i="2"/>
  <c r="E46" i="2"/>
  <c r="D45" i="2"/>
  <c r="E45" i="2"/>
  <c r="D44" i="2"/>
  <c r="E44" i="2"/>
  <c r="C45" i="2"/>
  <c r="C46" i="2"/>
  <c r="C44" i="2"/>
  <c r="D42" i="2"/>
  <c r="E42" i="2"/>
  <c r="D41" i="2"/>
  <c r="E41" i="2"/>
  <c r="C42" i="2"/>
  <c r="C41" i="2"/>
  <c r="C49" i="2"/>
  <c r="C50" i="2"/>
  <c r="C48" i="2"/>
  <c r="D51" i="2" l="1"/>
  <c r="E51" i="2"/>
  <c r="C51" i="2"/>
</calcChain>
</file>

<file path=xl/sharedStrings.xml><?xml version="1.0" encoding="utf-8"?>
<sst xmlns="http://schemas.openxmlformats.org/spreadsheetml/2006/main" count="565" uniqueCount="273">
  <si>
    <t>XII Other and unspecified malignant neoplasms</t>
  </si>
  <si>
    <t>XI Other malignant epithelial neoplasms and malignant melanomas</t>
  </si>
  <si>
    <t>X Germ cell tumours, trophoblastic tumours, and neoplasms of gonads</t>
  </si>
  <si>
    <t>IX Soft tissue and other extraosseous sarcomas</t>
  </si>
  <si>
    <t>VIII Malignant bone tumours</t>
  </si>
  <si>
    <t>VII Hepatic tumours</t>
  </si>
  <si>
    <t>VI Renal tumours</t>
  </si>
  <si>
    <t>V Retinoblastoma</t>
  </si>
  <si>
    <t>IV Neuroblastoma and other peripheral nervous cell tumours</t>
  </si>
  <si>
    <t>III CNS and miscellaneous intracranial and intraspinal neoplasms</t>
  </si>
  <si>
    <t>II Lymphomas and reticuloendothelial neoplasms</t>
  </si>
  <si>
    <t>I Leukaemias, myeloproliferative diseases, and myelodysplastic diseases</t>
  </si>
  <si>
    <t>Main ICCC-3 Diagnostic Gorup</t>
  </si>
  <si>
    <t>Non-Maori</t>
  </si>
  <si>
    <t>Maori</t>
  </si>
  <si>
    <t>10-14 years</t>
  </si>
  <si>
    <t>5-9 years</t>
  </si>
  <si>
    <t>0-4 years</t>
  </si>
  <si>
    <t>Age group</t>
  </si>
  <si>
    <t xml:space="preserve">Male </t>
  </si>
  <si>
    <t xml:space="preserve">Female </t>
  </si>
  <si>
    <t xml:space="preserve">Sex </t>
  </si>
  <si>
    <t>Cases</t>
  </si>
  <si>
    <t xml:space="preserve">95% CI </t>
  </si>
  <si>
    <t>ICCC-3 Diagnostic Group / Subgroup</t>
  </si>
  <si>
    <t>I.</t>
  </si>
  <si>
    <t>Leukaemias, myeloproliferative &amp; myelodysplastic diseases</t>
  </si>
  <si>
    <t>Ia.</t>
  </si>
  <si>
    <t>Lymphoid leukaemias</t>
  </si>
  <si>
    <t>Ib.</t>
  </si>
  <si>
    <t>Acute myeloid leukaemias</t>
  </si>
  <si>
    <t>Ic.</t>
  </si>
  <si>
    <t>Chronic myeloproliferative diseases</t>
  </si>
  <si>
    <t>Id.</t>
  </si>
  <si>
    <t>Other myeloproliferative diseases</t>
  </si>
  <si>
    <t>Ie.</t>
  </si>
  <si>
    <t>Other and unspecified leukaemia</t>
  </si>
  <si>
    <t>II.</t>
  </si>
  <si>
    <t>Lymphoma &amp; reticuloendothelial neoplasms</t>
  </si>
  <si>
    <t>IIa.</t>
  </si>
  <si>
    <t>Hodgkin lymphomas</t>
  </si>
  <si>
    <t>IIb.</t>
  </si>
  <si>
    <t>Non-Hodgkin lymphomas (excl. Burkitt lymphomas)</t>
  </si>
  <si>
    <t>IIc.</t>
  </si>
  <si>
    <t>Burkitt lymphomas</t>
  </si>
  <si>
    <t>IId.</t>
  </si>
  <si>
    <t>Miscellaneous lymphoreticular neoplasms</t>
  </si>
  <si>
    <t>IIe.</t>
  </si>
  <si>
    <t>Unspecified lymphomas</t>
  </si>
  <si>
    <t>III.</t>
  </si>
  <si>
    <t>Central nervous system &amp; intracranial/intraspinal neoplasms</t>
  </si>
  <si>
    <t>IIIa.</t>
  </si>
  <si>
    <t>Ependymomas and choroid plexus tumours</t>
  </si>
  <si>
    <t>IIIb.</t>
  </si>
  <si>
    <t>Astrocytomas</t>
  </si>
  <si>
    <t>IIIc.</t>
  </si>
  <si>
    <t>Intracranial and intraspinal embryonal tumours</t>
  </si>
  <si>
    <t>IIId.</t>
  </si>
  <si>
    <t>Other gliomas</t>
  </si>
  <si>
    <t>IIIe.</t>
  </si>
  <si>
    <t>Other specified intracranial and intraspinal neoplasms</t>
  </si>
  <si>
    <t>IIIf.</t>
  </si>
  <si>
    <t>Unspecified intracranial and intraspinal neoplasms</t>
  </si>
  <si>
    <t>IV.</t>
  </si>
  <si>
    <t>Neuroblastoma &amp; other peripheral nervous cell tumours</t>
  </si>
  <si>
    <t>IVa.</t>
  </si>
  <si>
    <t>Neuroblastoma &amp; ganglioneuroblastoma</t>
  </si>
  <si>
    <t>IVb.</t>
  </si>
  <si>
    <t>Other peripheral nervous cell tumours</t>
  </si>
  <si>
    <t>V.</t>
  </si>
  <si>
    <t>Retinoblastoma</t>
  </si>
  <si>
    <t>VI.</t>
  </si>
  <si>
    <t>Renal tumours</t>
  </si>
  <si>
    <t>VIa.</t>
  </si>
  <si>
    <t>Nephroblastoma &amp; other non-epithelial renal tumours</t>
  </si>
  <si>
    <t>VIb.</t>
  </si>
  <si>
    <t>Renal carcinomas</t>
  </si>
  <si>
    <t>VII.</t>
  </si>
  <si>
    <t>Hepatic tumours</t>
  </si>
  <si>
    <t>VIIa.</t>
  </si>
  <si>
    <t>Hepatoblastoma</t>
  </si>
  <si>
    <t>VIIb.</t>
  </si>
  <si>
    <t>Hepatic carcinomas</t>
  </si>
  <si>
    <t>VIIc.</t>
  </si>
  <si>
    <t>Unspecified malignant hepatic tumours</t>
  </si>
  <si>
    <t>VIII.</t>
  </si>
  <si>
    <t>Malignant bone tumours</t>
  </si>
  <si>
    <t>VIIIa.</t>
  </si>
  <si>
    <t>Osteosarcomas</t>
  </si>
  <si>
    <t>VIIIb.</t>
  </si>
  <si>
    <t>Chondrosarcomas</t>
  </si>
  <si>
    <t>VIIIc.</t>
  </si>
  <si>
    <t>Ewing tumours &amp; related bone sarcomas</t>
  </si>
  <si>
    <t>VIIId.</t>
  </si>
  <si>
    <t>Other specified malignant bone tumours</t>
  </si>
  <si>
    <t>VIIIe.</t>
  </si>
  <si>
    <t>Unspecified malignant bone tumours</t>
  </si>
  <si>
    <t>IX.</t>
  </si>
  <si>
    <t>Soft tissue and other extraosseous sarcomas</t>
  </si>
  <si>
    <t>IXa.</t>
  </si>
  <si>
    <t>Rhabdomyosarcomas</t>
  </si>
  <si>
    <t>IXb.</t>
  </si>
  <si>
    <t>Fibrosarcomas &amp; other fibrous neoplasms</t>
  </si>
  <si>
    <t>IXc.</t>
  </si>
  <si>
    <t>Kaposi sarcomas</t>
  </si>
  <si>
    <t>IXd.</t>
  </si>
  <si>
    <t>Other specified soft tissue sarcomas</t>
  </si>
  <si>
    <t>IXe.</t>
  </si>
  <si>
    <t>Unspecified soft tissue sarcomas</t>
  </si>
  <si>
    <t>X.</t>
  </si>
  <si>
    <t>Germ cell tumours, trophoblastic tumours &amp; neoplasms of gonads</t>
  </si>
  <si>
    <t>Xa.</t>
  </si>
  <si>
    <t>Intracranial &amp; intraspinal germ cell tumours</t>
  </si>
  <si>
    <t>Xb.</t>
  </si>
  <si>
    <t>Malignant extracranial &amp; extragonadal germ cell tumours</t>
  </si>
  <si>
    <t>Xc.</t>
  </si>
  <si>
    <t>Malignant gonadal germ cell tumours</t>
  </si>
  <si>
    <t>Xd.</t>
  </si>
  <si>
    <t>Gonadal carcinomas</t>
  </si>
  <si>
    <t>Xe.</t>
  </si>
  <si>
    <t>Other &amp; unspecified malignant gonadal tumours</t>
  </si>
  <si>
    <t>XI.</t>
  </si>
  <si>
    <t>Other epithelial neoplasms &amp; melanomas</t>
  </si>
  <si>
    <t>XIa.</t>
  </si>
  <si>
    <t>Adrenocortical carcinomas</t>
  </si>
  <si>
    <t>XIb.</t>
  </si>
  <si>
    <t>Thyroid carcinomas</t>
  </si>
  <si>
    <t>XIc.</t>
  </si>
  <si>
    <t>Nasopharyngeal carcinomas</t>
  </si>
  <si>
    <t>XId.</t>
  </si>
  <si>
    <t>Melanomas</t>
  </si>
  <si>
    <t>XIe.</t>
  </si>
  <si>
    <t>Skin carcinomas</t>
  </si>
  <si>
    <t>XIf.</t>
  </si>
  <si>
    <t>Other &amp; unspecified carcinomas</t>
  </si>
  <si>
    <t>XII.</t>
  </si>
  <si>
    <t xml:space="preserve">Other &amp; unspecified malignant neoplasms </t>
  </si>
  <si>
    <t>XIIa.</t>
  </si>
  <si>
    <t>Other specified malignant tumours</t>
  </si>
  <si>
    <t>XIIb.</t>
  </si>
  <si>
    <t xml:space="preserve">Other unspecified malignant tumours </t>
  </si>
  <si>
    <t>-</t>
  </si>
  <si>
    <t xml:space="preserve">a Data suppressed in instances where there were either no deaths or no survivors within the period </t>
  </si>
  <si>
    <t xml:space="preserve">Overall </t>
  </si>
  <si>
    <t>n</t>
  </si>
  <si>
    <t>95% CI</t>
  </si>
  <si>
    <t xml:space="preserve">(89.2 - 93.2) </t>
  </si>
  <si>
    <t xml:space="preserve">(81.9 - 87.1) </t>
  </si>
  <si>
    <t xml:space="preserve">(81.2 - 86.9) </t>
  </si>
  <si>
    <t xml:space="preserve">(79.4 -85.4) </t>
  </si>
  <si>
    <t xml:space="preserve">(87.5 - 92.1) </t>
  </si>
  <si>
    <t>(80.2 - 86.0)</t>
  </si>
  <si>
    <t xml:space="preserve">(79.0-85.0) </t>
  </si>
  <si>
    <t xml:space="preserve">(89.5 - 95.1) </t>
  </si>
  <si>
    <t xml:space="preserve">(82.2 - 89.5) </t>
  </si>
  <si>
    <t xml:space="preserve">(78.9 -87.0) </t>
  </si>
  <si>
    <t xml:space="preserve">(88.9 - 94.2) </t>
  </si>
  <si>
    <t xml:space="preserve">(80.9 - 87.9) </t>
  </si>
  <si>
    <t xml:space="preserve">(79.5 - 86.8) </t>
  </si>
  <si>
    <t xml:space="preserve">(76.8 - 85.3) </t>
  </si>
  <si>
    <t xml:space="preserve">(73.8 - 83.1) </t>
  </si>
  <si>
    <t xml:space="preserve">(91.5- 94.1) </t>
  </si>
  <si>
    <t xml:space="preserve">(85.2 - 88.6) </t>
  </si>
  <si>
    <t xml:space="preserve">(83.6 - 87.2) </t>
  </si>
  <si>
    <t xml:space="preserve">Pacific </t>
  </si>
  <si>
    <t xml:space="preserve">(86.1 - 92.2) </t>
  </si>
  <si>
    <t xml:space="preserve">(79.2 - 86.7) </t>
  </si>
  <si>
    <t xml:space="preserve">(76.5 - 84.6) </t>
  </si>
  <si>
    <t xml:space="preserve">(92.8 - 95.7) </t>
  </si>
  <si>
    <t xml:space="preserve">(86.8 -90.7) </t>
  </si>
  <si>
    <t>(85.6 - 89.7)</t>
  </si>
  <si>
    <t xml:space="preserve">(86.4 - 95.2) </t>
  </si>
  <si>
    <t>(77.5 - 89.0)</t>
  </si>
  <si>
    <t xml:space="preserve">(75.6 -87.7) </t>
  </si>
  <si>
    <t xml:space="preserve">(90.8- 94.7) </t>
  </si>
  <si>
    <t xml:space="preserve">(83.8 - 89.0) </t>
  </si>
  <si>
    <t xml:space="preserve">(83.0 - 88.3) </t>
  </si>
  <si>
    <t>Chi2 (1) = 0.00 p=0.96</t>
  </si>
  <si>
    <t xml:space="preserve">(90.9 - 94.4) </t>
  </si>
  <si>
    <t xml:space="preserve">(84.8 - 89.3) </t>
  </si>
  <si>
    <t xml:space="preserve">(82.6 - 87.5) </t>
  </si>
  <si>
    <t>(89.1 - 93.3)</t>
  </si>
  <si>
    <t xml:space="preserve">(83.6 - 88.6) </t>
  </si>
  <si>
    <t xml:space="preserve">(82.5 - 87.7) </t>
  </si>
  <si>
    <t xml:space="preserve">(90.5 - 95.4) </t>
  </si>
  <si>
    <t xml:space="preserve">(84.6 -91.0) </t>
  </si>
  <si>
    <t xml:space="preserve">(82.4 - 89.4) </t>
  </si>
  <si>
    <t xml:space="preserve">(92.5 - 96.8) </t>
  </si>
  <si>
    <t xml:space="preserve">(83.2 - 89.8) </t>
  </si>
  <si>
    <t xml:space="preserve">(81.1 - 88.2) </t>
  </si>
  <si>
    <t>Chi2(2) = 0.47 p=0.79</t>
  </si>
  <si>
    <t xml:space="preserve">n </t>
  </si>
  <si>
    <t xml:space="preserve">Lost to follow-up </t>
  </si>
  <si>
    <t xml:space="preserve">Deaths </t>
  </si>
  <si>
    <t xml:space="preserve">2010- 2019 </t>
  </si>
  <si>
    <t xml:space="preserve">2005-2014 </t>
  </si>
  <si>
    <t>Survival time  (years)</t>
  </si>
  <si>
    <t>2005-2014</t>
  </si>
  <si>
    <t>2010-2019</t>
  </si>
  <si>
    <t xml:space="preserve"> </t>
  </si>
  <si>
    <t xml:space="preserve">1 year survival </t>
  </si>
  <si>
    <t xml:space="preserve">3 year survival </t>
  </si>
  <si>
    <t xml:space="preserve">5 year survival </t>
  </si>
  <si>
    <t>All childhood cancers combined</t>
  </si>
  <si>
    <t xml:space="preserve"> - </t>
  </si>
  <si>
    <t xml:space="preserve"> -  </t>
  </si>
  <si>
    <t xml:space="preserve">2010 - 2019 </t>
  </si>
  <si>
    <t xml:space="preserve">Diff in 5 year survival </t>
  </si>
  <si>
    <t xml:space="preserve">Year since diagnosis </t>
  </si>
  <si>
    <t>Diff</t>
  </si>
  <si>
    <t>Expected deaths</t>
  </si>
  <si>
    <t xml:space="preserve">Difference in observed survival between periods </t>
  </si>
  <si>
    <t>2005 - 2014</t>
  </si>
  <si>
    <t xml:space="preserve">Log-rank </t>
  </si>
  <si>
    <t>Chi2(2)= 10.54  p=0.005</t>
  </si>
  <si>
    <t xml:space="preserve">ICCC-3 GROUP </t>
  </si>
  <si>
    <t xml:space="preserve">n of cases </t>
  </si>
  <si>
    <t xml:space="preserve">n of deaths </t>
  </si>
  <si>
    <t>Proportion of total deaths</t>
  </si>
  <si>
    <t>ICCC-Group III. CNS and miscellaneous intracranial and intraspinal neoplasms</t>
  </si>
  <si>
    <t xml:space="preserve">Expected deaths </t>
  </si>
  <si>
    <t xml:space="preserve">chi2(2) = 8.52 p=0.01 </t>
  </si>
  <si>
    <t xml:space="preserve">chi2(2)=0.0 p=0.9 </t>
  </si>
  <si>
    <t xml:space="preserve">chi2(2)=0.97 p=0.61 </t>
  </si>
  <si>
    <t>Table I.a Summary of childhood cancer survival in New Zealand 2010-2019</t>
  </si>
  <si>
    <t>Table I.b Summary of childhood cancer survival in New Zealand 2005-2014</t>
  </si>
  <si>
    <t>Table I.c Difference in childhood cancer survival in New Zealand 2005-2014 vs 2010-2019</t>
  </si>
  <si>
    <t xml:space="preserve">Table II. Childhood cancer survival by time since diagnosis, New Zealand </t>
  </si>
  <si>
    <t xml:space="preserve">Table III. Summary survival by ICCC-3 Diagnostic Group and comparison to previous period (2005-2014) </t>
  </si>
  <si>
    <t xml:space="preserve">Observed deaths </t>
  </si>
  <si>
    <t xml:space="preserve">5 year survival Relative Standard Error </t>
  </si>
  <si>
    <t xml:space="preserve">RSE </t>
  </si>
  <si>
    <t xml:space="preserve">a Data suppressed in instances where there are &lt;5 cases or deaths within the 10-year period </t>
  </si>
  <si>
    <t xml:space="preserve">b RSE Relative Standard Error calculated for each 5-Year survival rate </t>
  </si>
  <si>
    <r>
      <rPr>
        <sz val="9"/>
        <rFont val="Calibri"/>
        <family val="2"/>
      </rPr>
      <t>≥</t>
    </r>
    <r>
      <rPr>
        <sz val="9"/>
        <rFont val="Arial"/>
        <family val="2"/>
      </rPr>
      <t>30</t>
    </r>
  </si>
  <si>
    <t>n deaths</t>
  </si>
  <si>
    <t xml:space="preserve">5 years survival </t>
  </si>
  <si>
    <t>&lt;5</t>
  </si>
  <si>
    <r>
      <t xml:space="preserve"> </t>
    </r>
    <r>
      <rPr>
        <vertAlign val="superscript"/>
        <sz val="9"/>
        <rFont val="Arial"/>
        <family val="2"/>
      </rPr>
      <t>a</t>
    </r>
  </si>
  <si>
    <t xml:space="preserve">RSE Value ≥30 indicates statistical instability. Caution should be taken when interpreting the survival estimate. </t>
  </si>
  <si>
    <t>b</t>
  </si>
  <si>
    <t xml:space="preserve">&lt;5 </t>
  </si>
  <si>
    <t>&lt;5 Less than 5 cases of cancer were diagnosed in the period 2010-2019</t>
  </si>
  <si>
    <t xml:space="preserve">b Data suppressed in instrances where there were &lt;5 deaths within the period 2010 - 2019 </t>
  </si>
  <si>
    <t xml:space="preserve"> - No cases diagnosed within the period </t>
  </si>
  <si>
    <t xml:space="preserve">Table IV. Survival by ICCC-3 diagnostic sub-group and comparison to previous period (2005-2014) </t>
  </si>
  <si>
    <r>
      <t>RSE</t>
    </r>
    <r>
      <rPr>
        <b/>
        <vertAlign val="superscript"/>
        <sz val="9"/>
        <color theme="0"/>
        <rFont val="Arial"/>
        <family val="2"/>
      </rPr>
      <t>*</t>
    </r>
  </si>
  <si>
    <t xml:space="preserve">* RSE Value calculated for each 5-year survival rate </t>
  </si>
  <si>
    <t xml:space="preserve">Table V. Number of deaths per ICCC-3 diagnositic group (2010 - 2019) </t>
  </si>
  <si>
    <t>(89.8 -92.7)</t>
  </si>
  <si>
    <t>(82.53-86.3)</t>
  </si>
  <si>
    <t>(80.8-84.8)</t>
  </si>
  <si>
    <t>(83.7-90.4)</t>
  </si>
  <si>
    <t xml:space="preserve">(82.5 - 93.0) </t>
  </si>
  <si>
    <t xml:space="preserve">(71.9- 85.3) </t>
  </si>
  <si>
    <t xml:space="preserve">(68.9 - 83.1) </t>
  </si>
  <si>
    <t xml:space="preserve">Diff 1-year survival </t>
  </si>
  <si>
    <t xml:space="preserve">Diff 3-year survival </t>
  </si>
  <si>
    <t xml:space="preserve">Diff 5-year survival </t>
  </si>
  <si>
    <t xml:space="preserve">(82.7 - 87.3) </t>
  </si>
  <si>
    <t xml:space="preserve">(83.9 - 88.3) </t>
  </si>
  <si>
    <t xml:space="preserve">(91.6 - 94.3) </t>
  </si>
  <si>
    <t xml:space="preserve">(80.2 -85.6) </t>
  </si>
  <si>
    <t xml:space="preserve">(88.62 - 93.1) </t>
  </si>
  <si>
    <t xml:space="preserve">IX Soft tissue and other extraosseous sarcomas </t>
  </si>
  <si>
    <t xml:space="preserve">XII Other and unspecified malignant neoplasms </t>
  </si>
  <si>
    <t>III.a Ependymomas and choroid plexus tumours</t>
  </si>
  <si>
    <t>IIII.b Astrocytomas</t>
  </si>
  <si>
    <t xml:space="preserve">III.c Intracranial and intraspinal embryonal tumours </t>
  </si>
  <si>
    <t xml:space="preserve">III.d Other gliomas </t>
  </si>
  <si>
    <t>III.e Other specified intracranial and intraspinal neoplasms</t>
  </si>
  <si>
    <t>III.f Unspecified intracranial and intraspinal neoplasms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</si>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</sst>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2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sz val="10"/>
      <color rgb="FFC00000"/>
      <name val="Arial"/>
      <family val="2"/>
    </font>
    <font>
      <sz val="11"/>
      <color rgb="FFFF0000"/>
      <name val="Arial"/>
      <family val="2"/>
    </font>
    <font>
      <sz val="9"/>
      <name val="Calibri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vertAlign val="superscript"/>
      <sz val="9"/>
      <color theme="0"/>
      <name val="Arial"/>
      <family val="2"/>
    </font>
    <font>
      <b/>
      <sz val="8"/>
      <name val="Arial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FBF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2" tint="-9.9978637043366805E-2"/>
      </top>
      <bottom/>
      <diagonal/>
    </border>
    <border>
      <left style="thin">
        <color theme="0"/>
      </left>
      <right/>
      <top/>
      <bottom style="thin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 style="thin">
        <color theme="0"/>
      </right>
      <top style="thin">
        <color theme="2" tint="-9.9978637043366805E-2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 tint="-9.9978637043366805E-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9847407452621"/>
      </bottom>
      <diagonal/>
    </border>
    <border>
      <left/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0"/>
      </right>
      <top style="thin">
        <color theme="0"/>
      </top>
      <bottom/>
      <diagonal/>
    </border>
    <border>
      <left style="thin">
        <color theme="2" tint="-9.9978637043366805E-2"/>
      </left>
      <right style="thin">
        <color theme="0"/>
      </right>
      <top/>
      <bottom style="thin">
        <color theme="2" tint="-9.9978637043366805E-2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1" fillId="0" borderId="1" xfId="0" applyFont="1" applyBorder="1"/>
    <xf numFmtId="1" fontId="1" fillId="0" borderId="1" xfId="0" applyNumberFormat="1" applyFont="1" applyBorder="1"/>
    <xf numFmtId="0" fontId="2" fillId="0" borderId="2" xfId="0" applyFont="1" applyBorder="1"/>
    <xf numFmtId="1" fontId="2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64" fontId="2" fillId="0" borderId="2" xfId="0" applyNumberFormat="1" applyFont="1" applyBorder="1"/>
    <xf numFmtId="0" fontId="1" fillId="3" borderId="11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5" xfId="0" applyFont="1" applyBorder="1"/>
    <xf numFmtId="0" fontId="3" fillId="5" borderId="0" xfId="0" applyFont="1" applyFill="1" applyBorder="1" applyAlignment="1">
      <alignment vertical="center"/>
    </xf>
    <xf numFmtId="1" fontId="3" fillId="5" borderId="0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/>
    <xf numFmtId="164" fontId="1" fillId="0" borderId="5" xfId="0" applyNumberFormat="1" applyFont="1" applyBorder="1" applyAlignment="1">
      <alignment wrapText="1"/>
    </xf>
    <xf numFmtId="164" fontId="1" fillId="0" borderId="5" xfId="0" applyNumberFormat="1" applyFont="1" applyBorder="1"/>
    <xf numFmtId="164" fontId="8" fillId="0" borderId="5" xfId="0" applyNumberFormat="1" applyFont="1" applyBorder="1"/>
    <xf numFmtId="164" fontId="1" fillId="5" borderId="5" xfId="0" applyNumberFormat="1" applyFont="1" applyFill="1" applyBorder="1"/>
    <xf numFmtId="164" fontId="2" fillId="0" borderId="1" xfId="0" applyNumberFormat="1" applyFont="1" applyBorder="1"/>
    <xf numFmtId="164" fontId="1" fillId="0" borderId="18" xfId="0" applyNumberFormat="1" applyFont="1" applyBorder="1"/>
    <xf numFmtId="0" fontId="10" fillId="5" borderId="0" xfId="0" applyFont="1" applyFill="1" applyBorder="1" applyAlignment="1">
      <alignment vertical="center"/>
    </xf>
    <xf numFmtId="0" fontId="11" fillId="0" borderId="1" xfId="0" applyFont="1" applyBorder="1" applyAlignment="1"/>
    <xf numFmtId="0" fontId="14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/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1" fillId="10" borderId="1" xfId="0" applyNumberFormat="1" applyFont="1" applyFill="1" applyBorder="1" applyAlignment="1">
      <alignment horizontal="center" vertical="center"/>
    </xf>
    <xf numFmtId="0" fontId="11" fillId="0" borderId="15" xfId="0" applyFont="1" applyBorder="1" applyAlignment="1"/>
    <xf numFmtId="0" fontId="11" fillId="0" borderId="27" xfId="0" applyFont="1" applyBorder="1" applyAlignment="1"/>
    <xf numFmtId="164" fontId="11" fillId="0" borderId="27" xfId="0" applyNumberFormat="1" applyFont="1" applyBorder="1" applyAlignment="1"/>
    <xf numFmtId="0" fontId="11" fillId="0" borderId="28" xfId="0" applyFont="1" applyBorder="1" applyAlignment="1"/>
    <xf numFmtId="164" fontId="11" fillId="11" borderId="1" xfId="0" applyNumberFormat="1" applyFont="1" applyFill="1" applyBorder="1" applyAlignment="1">
      <alignment horizontal="center" vertical="center"/>
    </xf>
    <xf numFmtId="164" fontId="15" fillId="11" borderId="1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vertical="center"/>
    </xf>
    <xf numFmtId="1" fontId="1" fillId="11" borderId="4" xfId="0" applyNumberFormat="1" applyFont="1" applyFill="1" applyBorder="1" applyAlignment="1">
      <alignment horizontal="center" vertical="center"/>
    </xf>
    <xf numFmtId="164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164" fontId="5" fillId="11" borderId="4" xfId="0" applyNumberFormat="1" applyFont="1" applyFill="1" applyBorder="1" applyAlignment="1">
      <alignment vertical="center"/>
    </xf>
    <xf numFmtId="164" fontId="1" fillId="11" borderId="4" xfId="0" applyNumberFormat="1" applyFont="1" applyFill="1" applyBorder="1" applyAlignment="1">
      <alignment horizontal="center"/>
    </xf>
    <xf numFmtId="164" fontId="1" fillId="11" borderId="11" xfId="0" applyNumberFormat="1" applyFont="1" applyFill="1" applyBorder="1" applyAlignment="1">
      <alignment horizontal="center"/>
    </xf>
    <xf numFmtId="0" fontId="9" fillId="11" borderId="4" xfId="0" applyFont="1" applyFill="1" applyBorder="1" applyAlignment="1">
      <alignment vertical="center"/>
    </xf>
    <xf numFmtId="1" fontId="9" fillId="11" borderId="4" xfId="0" applyNumberFormat="1" applyFont="1" applyFill="1" applyBorder="1" applyAlignment="1">
      <alignment horizontal="center" vertical="center"/>
    </xf>
    <xf numFmtId="164" fontId="9" fillId="11" borderId="4" xfId="0" applyNumberFormat="1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2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" fillId="0" borderId="13" xfId="0" applyFont="1" applyBorder="1"/>
    <xf numFmtId="0" fontId="5" fillId="5" borderId="29" xfId="0" applyFont="1" applyFill="1" applyBorder="1" applyAlignment="1">
      <alignment vertical="center" wrapText="1"/>
    </xf>
    <xf numFmtId="0" fontId="16" fillId="0" borderId="29" xfId="0" applyFont="1" applyBorder="1" applyAlignment="1">
      <alignment horizontal="center"/>
    </xf>
    <xf numFmtId="0" fontId="3" fillId="2" borderId="29" xfId="0" applyFont="1" applyFill="1" applyBorder="1" applyAlignment="1">
      <alignment vertical="center"/>
    </xf>
    <xf numFmtId="0" fontId="16" fillId="2" borderId="29" xfId="0" applyFont="1" applyFill="1" applyBorder="1" applyAlignment="1">
      <alignment horizontal="center"/>
    </xf>
    <xf numFmtId="0" fontId="16" fillId="9" borderId="29" xfId="0" applyFont="1" applyFill="1" applyBorder="1" applyAlignment="1">
      <alignment horizontal="center"/>
    </xf>
    <xf numFmtId="164" fontId="16" fillId="9" borderId="29" xfId="0" applyNumberFormat="1" applyFont="1" applyFill="1" applyBorder="1" applyAlignment="1">
      <alignment horizontal="center"/>
    </xf>
    <xf numFmtId="0" fontId="16" fillId="7" borderId="29" xfId="0" applyFont="1" applyFill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164" fontId="16" fillId="0" borderId="29" xfId="0" applyNumberFormat="1" applyFont="1" applyBorder="1" applyAlignment="1">
      <alignment horizontal="center"/>
    </xf>
    <xf numFmtId="164" fontId="16" fillId="0" borderId="29" xfId="0" applyNumberFormat="1" applyFont="1" applyBorder="1" applyAlignment="1">
      <alignment horizontal="center" vertical="center"/>
    </xf>
    <xf numFmtId="164" fontId="16" fillId="7" borderId="29" xfId="0" applyNumberFormat="1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164" fontId="3" fillId="7" borderId="4" xfId="0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4" fontId="5" fillId="10" borderId="4" xfId="0" applyNumberFormat="1" applyFont="1" applyFill="1" applyBorder="1" applyAlignment="1">
      <alignment vertical="center"/>
    </xf>
    <xf numFmtId="0" fontId="16" fillId="0" borderId="29" xfId="0" applyFont="1" applyBorder="1"/>
    <xf numFmtId="0" fontId="16" fillId="0" borderId="29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wrapText="1"/>
    </xf>
    <xf numFmtId="1" fontId="1" fillId="0" borderId="14" xfId="0" applyNumberFormat="1" applyFont="1" applyBorder="1" applyAlignment="1">
      <alignment horizontal="center" wrapText="1"/>
    </xf>
    <xf numFmtId="1" fontId="1" fillId="3" borderId="11" xfId="0" applyNumberFormat="1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5" fillId="3" borderId="11" xfId="0" applyNumberFormat="1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wrapText="1"/>
    </xf>
    <xf numFmtId="1" fontId="1" fillId="0" borderId="9" xfId="0" applyNumberFormat="1" applyFont="1" applyBorder="1" applyAlignment="1">
      <alignment horizontal="center"/>
    </xf>
    <xf numFmtId="0" fontId="9" fillId="11" borderId="11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0" borderId="5" xfId="0" applyFont="1" applyBorder="1"/>
    <xf numFmtId="0" fontId="17" fillId="0" borderId="5" xfId="0" applyFont="1" applyBorder="1"/>
    <xf numFmtId="0" fontId="18" fillId="0" borderId="29" xfId="0" applyFont="1" applyFill="1" applyBorder="1"/>
    <xf numFmtId="0" fontId="18" fillId="0" borderId="29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11" borderId="29" xfId="0" applyFont="1" applyFill="1" applyBorder="1" applyAlignment="1">
      <alignment horizontal="center" vertical="center"/>
    </xf>
    <xf numFmtId="0" fontId="17" fillId="10" borderId="29" xfId="0" applyFont="1" applyFill="1" applyBorder="1"/>
    <xf numFmtId="0" fontId="17" fillId="0" borderId="13" xfId="0" applyFont="1" applyBorder="1"/>
    <xf numFmtId="0" fontId="17" fillId="0" borderId="1" xfId="0" applyFont="1" applyBorder="1"/>
    <xf numFmtId="164" fontId="1" fillId="6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164" fontId="16" fillId="6" borderId="29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/>
    </xf>
    <xf numFmtId="164" fontId="1" fillId="10" borderId="29" xfId="0" applyNumberFormat="1" applyFont="1" applyFill="1" applyBorder="1" applyAlignment="1">
      <alignment horizontal="center" vertical="center"/>
    </xf>
    <xf numFmtId="0" fontId="16" fillId="0" borderId="5" xfId="0" applyFont="1" applyBorder="1"/>
    <xf numFmtId="0" fontId="16" fillId="11" borderId="29" xfId="0" applyFont="1" applyFill="1" applyBorder="1" applyAlignment="1">
      <alignment horizontal="center" vertical="center"/>
    </xf>
    <xf numFmtId="164" fontId="16" fillId="10" borderId="29" xfId="0" applyNumberFormat="1" applyFont="1" applyFill="1" applyBorder="1" applyAlignment="1">
      <alignment horizontal="center" vertical="center"/>
    </xf>
    <xf numFmtId="0" fontId="16" fillId="0" borderId="13" xfId="0" applyFont="1" applyBorder="1"/>
    <xf numFmtId="0" fontId="1" fillId="6" borderId="29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/>
    <xf numFmtId="0" fontId="1" fillId="6" borderId="1" xfId="0" applyFont="1" applyFill="1" applyBorder="1"/>
    <xf numFmtId="0" fontId="20" fillId="0" borderId="1" xfId="0" applyFont="1" applyBorder="1"/>
    <xf numFmtId="0" fontId="11" fillId="0" borderId="1" xfId="0" applyFont="1" applyBorder="1"/>
    <xf numFmtId="0" fontId="11" fillId="0" borderId="18" xfId="0" applyFont="1" applyBorder="1"/>
    <xf numFmtId="1" fontId="11" fillId="0" borderId="18" xfId="0" applyNumberFormat="1" applyFont="1" applyBorder="1"/>
    <xf numFmtId="0" fontId="11" fillId="0" borderId="5" xfId="0" applyFont="1" applyBorder="1" applyAlignment="1">
      <alignment vertical="center" wrapText="1"/>
    </xf>
    <xf numFmtId="0" fontId="12" fillId="2" borderId="42" xfId="0" applyFont="1" applyFill="1" applyBorder="1" applyAlignment="1">
      <alignment vertical="center" wrapText="1"/>
    </xf>
    <xf numFmtId="0" fontId="12" fillId="2" borderId="42" xfId="0" applyFont="1" applyFill="1" applyBorder="1" applyAlignment="1">
      <alignment horizontal="center" vertical="center" wrapText="1"/>
    </xf>
    <xf numFmtId="1" fontId="12" fillId="2" borderId="4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5" xfId="0" applyFont="1" applyBorder="1"/>
    <xf numFmtId="0" fontId="15" fillId="13" borderId="42" xfId="0" applyFont="1" applyFill="1" applyBorder="1"/>
    <xf numFmtId="0" fontId="15" fillId="13" borderId="42" xfId="0" applyFont="1" applyFill="1" applyBorder="1" applyAlignment="1">
      <alignment horizontal="center"/>
    </xf>
    <xf numFmtId="1" fontId="15" fillId="13" borderId="42" xfId="0" applyNumberFormat="1" applyFont="1" applyFill="1" applyBorder="1" applyAlignment="1">
      <alignment horizontal="center"/>
    </xf>
    <xf numFmtId="0" fontId="11" fillId="0" borderId="13" xfId="0" applyFont="1" applyBorder="1"/>
    <xf numFmtId="0" fontId="21" fillId="0" borderId="5" xfId="0" applyFont="1" applyBorder="1"/>
    <xf numFmtId="0" fontId="21" fillId="0" borderId="13" xfId="0" applyFont="1" applyBorder="1"/>
    <xf numFmtId="0" fontId="21" fillId="0" borderId="1" xfId="0" applyFont="1" applyBorder="1"/>
    <xf numFmtId="0" fontId="11" fillId="0" borderId="2" xfId="0" applyFont="1" applyBorder="1"/>
    <xf numFmtId="1" fontId="11" fillId="0" borderId="2" xfId="0" applyNumberFormat="1" applyFont="1" applyBorder="1"/>
    <xf numFmtId="0" fontId="12" fillId="14" borderId="18" xfId="0" applyFont="1" applyFill="1" applyBorder="1" applyAlignment="1">
      <alignment horizontal="left" vertical="center" wrapText="1"/>
    </xf>
    <xf numFmtId="0" fontId="12" fillId="14" borderId="44" xfId="0" applyFont="1" applyFill="1" applyBorder="1" applyAlignment="1">
      <alignment horizontal="center" vertical="center" wrapText="1"/>
    </xf>
    <xf numFmtId="1" fontId="12" fillId="14" borderId="45" xfId="0" applyNumberFormat="1" applyFont="1" applyFill="1" applyBorder="1" applyAlignment="1">
      <alignment horizontal="center" vertical="center" wrapText="1"/>
    </xf>
    <xf numFmtId="0" fontId="11" fillId="12" borderId="42" xfId="0" applyFont="1" applyFill="1" applyBorder="1" applyAlignment="1">
      <alignment vertical="center"/>
    </xf>
    <xf numFmtId="1" fontId="11" fillId="12" borderId="42" xfId="0" applyNumberFormat="1" applyFont="1" applyFill="1" applyBorder="1" applyAlignment="1">
      <alignment horizontal="center" vertical="center"/>
    </xf>
    <xf numFmtId="0" fontId="11" fillId="12" borderId="42" xfId="0" applyFont="1" applyFill="1" applyBorder="1" applyAlignment="1">
      <alignment horizontal="center" vertical="center"/>
    </xf>
    <xf numFmtId="1" fontId="11" fillId="0" borderId="1" xfId="0" applyNumberFormat="1" applyFont="1" applyBorder="1"/>
    <xf numFmtId="164" fontId="20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1" fontId="1" fillId="11" borderId="11" xfId="0" applyNumberFormat="1" applyFont="1" applyFill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5" fillId="11" borderId="11" xfId="0" applyNumberFormat="1" applyFont="1" applyFill="1" applyBorder="1" applyAlignment="1">
      <alignment horizontal="left" vertical="center"/>
    </xf>
    <xf numFmtId="1" fontId="1" fillId="0" borderId="33" xfId="0" applyNumberFormat="1" applyFont="1" applyBorder="1" applyAlignment="1">
      <alignment horizontal="center"/>
    </xf>
    <xf numFmtId="0" fontId="11" fillId="0" borderId="47" xfId="0" applyFont="1" applyBorder="1" applyAlignment="1">
      <alignment horizontal="center" vertical="center"/>
    </xf>
    <xf numFmtId="164" fontId="11" fillId="6" borderId="47" xfId="0" applyNumberFormat="1" applyFont="1" applyFill="1" applyBorder="1" applyAlignment="1">
      <alignment horizontal="center" vertical="center"/>
    </xf>
    <xf numFmtId="164" fontId="11" fillId="0" borderId="47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164" fontId="11" fillId="11" borderId="47" xfId="0" applyNumberFormat="1" applyFont="1" applyFill="1" applyBorder="1" applyAlignment="1">
      <alignment horizontal="center" vertical="center"/>
    </xf>
    <xf numFmtId="164" fontId="11" fillId="10" borderId="47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/>
    <xf numFmtId="0" fontId="6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0" fillId="0" borderId="5" xfId="0" applyFont="1" applyBorder="1"/>
    <xf numFmtId="0" fontId="20" fillId="0" borderId="0" xfId="0" applyFont="1"/>
    <xf numFmtId="0" fontId="20" fillId="5" borderId="5" xfId="0" applyFont="1" applyFill="1" applyBorder="1"/>
    <xf numFmtId="0" fontId="20" fillId="5" borderId="1" xfId="0" applyFont="1" applyFill="1" applyBorder="1"/>
    <xf numFmtId="0" fontId="20" fillId="5" borderId="0" xfId="0" applyFont="1" applyFill="1"/>
    <xf numFmtId="0" fontId="20" fillId="0" borderId="3" xfId="0" applyFont="1" applyBorder="1"/>
    <xf numFmtId="164" fontId="22" fillId="0" borderId="1" xfId="0" applyNumberFormat="1" applyFont="1" applyBorder="1"/>
    <xf numFmtId="0" fontId="20" fillId="0" borderId="18" xfId="0" applyFont="1" applyBorder="1"/>
    <xf numFmtId="164" fontId="20" fillId="0" borderId="18" xfId="0" applyNumberFormat="1" applyFont="1" applyBorder="1"/>
    <xf numFmtId="164" fontId="20" fillId="0" borderId="5" xfId="0" applyNumberFormat="1" applyFont="1" applyBorder="1"/>
    <xf numFmtId="0" fontId="20" fillId="0" borderId="26" xfId="0" applyFont="1" applyBorder="1"/>
    <xf numFmtId="0" fontId="20" fillId="0" borderId="12" xfId="0" applyFont="1" applyBorder="1"/>
    <xf numFmtId="0" fontId="20" fillId="0" borderId="2" xfId="0" applyFont="1" applyBorder="1"/>
    <xf numFmtId="0" fontId="20" fillId="0" borderId="15" xfId="0" applyFont="1" applyBorder="1"/>
    <xf numFmtId="0" fontId="20" fillId="0" borderId="1" xfId="0" applyFont="1" applyFill="1" applyBorder="1"/>
    <xf numFmtId="0" fontId="20" fillId="0" borderId="12" xfId="0" applyFont="1" applyFill="1" applyBorder="1"/>
    <xf numFmtId="164" fontId="20" fillId="0" borderId="0" xfId="0" applyNumberFormat="1" applyFont="1"/>
    <xf numFmtId="0" fontId="20" fillId="0" borderId="0" xfId="0" applyFont="1" applyBorder="1"/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7" fillId="0" borderId="1" xfId="0" applyFont="1" applyBorder="1" applyAlignment="1">
      <alignment horizontal="center"/>
    </xf>
    <xf numFmtId="164" fontId="16" fillId="0" borderId="29" xfId="0" applyNumberFormat="1" applyFont="1" applyFill="1" applyBorder="1" applyAlignment="1">
      <alignment horizontal="center" vertical="center"/>
    </xf>
    <xf numFmtId="0" fontId="19" fillId="0" borderId="2" xfId="0" applyFont="1" applyBorder="1"/>
    <xf numFmtId="0" fontId="19" fillId="0" borderId="1" xfId="0" applyFont="1" applyBorder="1"/>
    <xf numFmtId="0" fontId="16" fillId="6" borderId="1" xfId="0" applyFont="1" applyFill="1" applyBorder="1"/>
    <xf numFmtId="0" fontId="16" fillId="2" borderId="1" xfId="0" applyFont="1" applyFill="1" applyBorder="1"/>
    <xf numFmtId="1" fontId="16" fillId="2" borderId="29" xfId="0" applyNumberFormat="1" applyFont="1" applyFill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3" fillId="2" borderId="34" xfId="0" applyFont="1" applyFill="1" applyBorder="1" applyAlignment="1">
      <alignment vertical="center"/>
    </xf>
    <xf numFmtId="0" fontId="16" fillId="2" borderId="34" xfId="0" applyFont="1" applyFill="1" applyBorder="1" applyAlignment="1">
      <alignment horizontal="center"/>
    </xf>
    <xf numFmtId="1" fontId="16" fillId="2" borderId="34" xfId="0" applyNumberFormat="1" applyFont="1" applyFill="1" applyBorder="1" applyAlignment="1">
      <alignment horizontal="center"/>
    </xf>
    <xf numFmtId="0" fontId="16" fillId="9" borderId="34" xfId="0" applyFont="1" applyFill="1" applyBorder="1" applyAlignment="1">
      <alignment horizontal="center"/>
    </xf>
    <xf numFmtId="164" fontId="16" fillId="9" borderId="34" xfId="0" applyNumberFormat="1" applyFont="1" applyFill="1" applyBorder="1" applyAlignment="1">
      <alignment horizontal="center"/>
    </xf>
    <xf numFmtId="164" fontId="16" fillId="7" borderId="34" xfId="0" applyNumberFormat="1" applyFont="1" applyFill="1" applyBorder="1" applyAlignment="1">
      <alignment horizontal="center" vertical="center"/>
    </xf>
    <xf numFmtId="0" fontId="1" fillId="0" borderId="31" xfId="0" applyFont="1" applyBorder="1"/>
    <xf numFmtId="0" fontId="1" fillId="0" borderId="2" xfId="0" applyFont="1" applyBorder="1"/>
    <xf numFmtId="0" fontId="5" fillId="5" borderId="41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1" fillId="0" borderId="28" xfId="0" applyFont="1" applyBorder="1"/>
    <xf numFmtId="0" fontId="26" fillId="5" borderId="28" xfId="0" applyNumberFormat="1" applyFont="1" applyFill="1" applyBorder="1" applyAlignment="1">
      <alignment vertical="center"/>
    </xf>
    <xf numFmtId="0" fontId="27" fillId="5" borderId="2" xfId="0" applyNumberFormat="1" applyFont="1" applyFill="1" applyBorder="1" applyAlignment="1">
      <alignment vertical="center"/>
    </xf>
    <xf numFmtId="0" fontId="26" fillId="5" borderId="2" xfId="0" applyNumberFormat="1" applyFont="1" applyFill="1" applyBorder="1" applyAlignment="1">
      <alignment horizontal="center"/>
    </xf>
    <xf numFmtId="0" fontId="26" fillId="5" borderId="2" xfId="0" applyNumberFormat="1" applyFont="1" applyFill="1" applyBorder="1" applyAlignment="1">
      <alignment horizontal="center" vertical="center"/>
    </xf>
    <xf numFmtId="0" fontId="25" fillId="5" borderId="2" xfId="0" applyNumberFormat="1" applyFont="1" applyFill="1" applyBorder="1"/>
    <xf numFmtId="0" fontId="25" fillId="0" borderId="1" xfId="0" applyFont="1" applyBorder="1"/>
    <xf numFmtId="0" fontId="25" fillId="0" borderId="2" xfId="0" applyFont="1" applyBorder="1" applyAlignment="1">
      <alignment horizontal="left"/>
    </xf>
    <xf numFmtId="1" fontId="25" fillId="0" borderId="2" xfId="0" applyNumberFormat="1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2" xfId="0" applyFont="1" applyBorder="1"/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/>
    <xf numFmtId="0" fontId="25" fillId="0" borderId="1" xfId="0" applyFont="1" applyBorder="1" applyAlignment="1">
      <alignment horizontal="left"/>
    </xf>
    <xf numFmtId="1" fontId="25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1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13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/>
    <xf numFmtId="0" fontId="26" fillId="0" borderId="1" xfId="0" applyFont="1" applyFill="1" applyBorder="1"/>
    <xf numFmtId="0" fontId="26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/>
    </xf>
    <xf numFmtId="1" fontId="26" fillId="0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vertical="center"/>
    </xf>
    <xf numFmtId="164" fontId="30" fillId="0" borderId="1" xfId="0" applyNumberFormat="1" applyFont="1" applyBorder="1"/>
    <xf numFmtId="0" fontId="16" fillId="11" borderId="11" xfId="0" applyFont="1" applyFill="1" applyBorder="1" applyAlignment="1">
      <alignment horizontal="center" vertical="center"/>
    </xf>
    <xf numFmtId="0" fontId="30" fillId="0" borderId="5" xfId="0" applyFont="1" applyBorder="1"/>
    <xf numFmtId="0" fontId="30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57" xfId="0" applyFont="1" applyFill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164" fontId="5" fillId="11" borderId="4" xfId="0" applyNumberFormat="1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center" vertical="center" wrapText="1"/>
    </xf>
    <xf numFmtId="0" fontId="6" fillId="9" borderId="46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164" fontId="3" fillId="8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11" fillId="2" borderId="49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1" fillId="9" borderId="48" xfId="0" applyFont="1" applyFill="1" applyBorder="1" applyAlignment="1">
      <alignment horizontal="center"/>
    </xf>
    <xf numFmtId="0" fontId="11" fillId="9" borderId="49" xfId="0" applyFont="1" applyFill="1" applyBorder="1" applyAlignment="1">
      <alignment horizontal="center"/>
    </xf>
    <xf numFmtId="0" fontId="11" fillId="9" borderId="50" xfId="0" applyFont="1" applyFill="1" applyBorder="1" applyAlignment="1">
      <alignment horizontal="center"/>
    </xf>
    <xf numFmtId="164" fontId="3" fillId="9" borderId="1" xfId="0" applyNumberFormat="1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3" fillId="9" borderId="38" xfId="0" applyFont="1" applyFill="1" applyBorder="1" applyAlignment="1">
      <alignment horizontal="center"/>
    </xf>
    <xf numFmtId="0" fontId="3" fillId="9" borderId="39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3" fillId="9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6" fillId="4" borderId="29" xfId="0" applyFont="1" applyFill="1" applyBorder="1" applyAlignment="1">
      <alignment horizontal="left" vertical="center" wrapText="1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" fontId="3" fillId="2" borderId="34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>
      <alignment horizontal="center" vertical="center" wrapText="1"/>
    </xf>
    <xf numFmtId="1" fontId="3" fillId="2" borderId="36" xfId="0" applyNumberFormat="1" applyFont="1" applyFill="1" applyBorder="1" applyAlignment="1">
      <alignment horizontal="center" vertical="center" wrapText="1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3" fillId="9" borderId="55" xfId="0" applyFont="1" applyFill="1" applyBorder="1" applyAlignment="1">
      <alignment horizontal="center" vertical="center" wrapText="1"/>
    </xf>
    <xf numFmtId="0" fontId="3" fillId="9" borderId="56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9966"/>
      <color rgb="FFFF0066"/>
      <color rgb="FF33CCCC"/>
      <color rgb="FF00CC99"/>
      <color rgb="FF009999"/>
      <color rgb="FFCAF3F2"/>
      <color rgb="FF0099CC"/>
      <color rgb="FFCC3399"/>
      <color rgb="FFE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06"/>
  <sheetViews>
    <sheetView zoomScale="73" zoomScaleNormal="50" workbookViewId="0">
      <selection activeCell="G49" sqref="G49"/>
    </sheetView>
  </sheetViews>
  <sheetFormatPr defaultColWidth="24.453125" defaultRowHeight="14" x14ac:dyDescent="0.3"/>
  <cols>
    <col min="1" max="1" width="8.1796875" style="210" customWidth="1"/>
    <col min="2" max="2" width="24.453125" style="195"/>
    <col min="3" max="3" width="12" style="195" customWidth="1"/>
    <col min="4" max="4" width="12.54296875" style="210" customWidth="1"/>
    <col min="5" max="5" width="12.26953125" style="195" customWidth="1"/>
    <col min="6" max="6" width="12.08984375" style="195" customWidth="1"/>
    <col min="7" max="7" width="11.6328125" style="195" customWidth="1"/>
    <col min="8" max="8" width="10.6328125" style="195" customWidth="1"/>
    <col min="9" max="9" width="12.7265625" style="195" customWidth="1"/>
    <col min="10" max="10" width="14.7265625" style="195" customWidth="1"/>
    <col min="11" max="11" width="16.90625" style="146" customWidth="1"/>
    <col min="12" max="12" width="16.90625" style="211" customWidth="1"/>
    <col min="13" max="13" width="24.453125" style="195"/>
    <col min="14" max="58" width="24.453125" style="146"/>
    <col min="59" max="16384" width="24.453125" style="195"/>
  </cols>
  <sheetData>
    <row r="1" spans="1:13" ht="15.5" x14ac:dyDescent="0.3">
      <c r="A1" s="33"/>
      <c r="B1" s="295" t="s">
        <v>224</v>
      </c>
      <c r="C1" s="295"/>
      <c r="D1" s="295"/>
      <c r="E1" s="295"/>
      <c r="F1" s="295"/>
      <c r="G1" s="295"/>
      <c r="H1" s="295"/>
      <c r="I1" s="295"/>
      <c r="J1" s="174"/>
      <c r="K1" s="194"/>
      <c r="L1" s="194"/>
      <c r="M1" s="194"/>
    </row>
    <row r="2" spans="1:13" ht="15.5" x14ac:dyDescent="0.3">
      <c r="A2" s="33"/>
      <c r="B2" s="295"/>
      <c r="C2" s="295"/>
      <c r="D2" s="295"/>
      <c r="E2" s="295"/>
      <c r="F2" s="295"/>
      <c r="G2" s="295"/>
      <c r="H2" s="295"/>
      <c r="I2" s="295"/>
      <c r="J2" s="174"/>
      <c r="K2" s="194"/>
      <c r="L2" s="194"/>
      <c r="M2" s="194"/>
    </row>
    <row r="3" spans="1:13" ht="15.5" x14ac:dyDescent="0.3">
      <c r="A3" s="33"/>
      <c r="B3" s="295"/>
      <c r="C3" s="295"/>
      <c r="D3" s="295"/>
      <c r="E3" s="295"/>
      <c r="F3" s="295"/>
      <c r="G3" s="295"/>
      <c r="H3" s="295"/>
      <c r="I3" s="295"/>
      <c r="J3" s="273"/>
      <c r="K3" s="274"/>
      <c r="L3" s="274"/>
      <c r="M3" s="275"/>
    </row>
    <row r="4" spans="1:13" ht="26.5" customHeight="1" x14ac:dyDescent="0.3">
      <c r="A4" s="34"/>
      <c r="B4" s="296"/>
      <c r="C4" s="303" t="s">
        <v>22</v>
      </c>
      <c r="D4" s="305" t="s">
        <v>200</v>
      </c>
      <c r="E4" s="306"/>
      <c r="F4" s="305" t="s">
        <v>201</v>
      </c>
      <c r="G4" s="306"/>
      <c r="H4" s="305" t="s">
        <v>202</v>
      </c>
      <c r="I4" s="306"/>
      <c r="J4" s="304" t="s">
        <v>229</v>
      </c>
      <c r="K4" s="303" t="s">
        <v>210</v>
      </c>
      <c r="L4" s="304" t="s">
        <v>230</v>
      </c>
      <c r="M4" s="298" t="s">
        <v>213</v>
      </c>
    </row>
    <row r="5" spans="1:13" x14ac:dyDescent="0.3">
      <c r="A5" s="34"/>
      <c r="B5" s="297"/>
      <c r="C5" s="296"/>
      <c r="D5" s="299"/>
      <c r="E5" s="307"/>
      <c r="F5" s="299"/>
      <c r="G5" s="307"/>
      <c r="H5" s="299"/>
      <c r="I5" s="307"/>
      <c r="J5" s="296"/>
      <c r="K5" s="296"/>
      <c r="L5" s="296"/>
      <c r="M5" s="299"/>
    </row>
    <row r="6" spans="1:13" x14ac:dyDescent="0.3">
      <c r="A6" s="35"/>
      <c r="B6" s="17" t="s">
        <v>21</v>
      </c>
      <c r="C6" s="13"/>
      <c r="D6" s="12"/>
      <c r="E6" s="16"/>
      <c r="F6" s="16"/>
      <c r="G6" s="16"/>
      <c r="H6" s="16"/>
      <c r="I6" s="16"/>
      <c r="J6" s="19"/>
      <c r="K6" s="19"/>
      <c r="L6" s="19"/>
      <c r="M6" s="19"/>
    </row>
    <row r="7" spans="1:13" x14ac:dyDescent="0.3">
      <c r="A7" s="35"/>
      <c r="B7" s="10" t="s">
        <v>20</v>
      </c>
      <c r="C7" s="9">
        <v>673</v>
      </c>
      <c r="D7" s="8">
        <v>93</v>
      </c>
      <c r="E7" s="8" t="s">
        <v>174</v>
      </c>
      <c r="F7" s="8">
        <v>86.6</v>
      </c>
      <c r="G7" s="8" t="s">
        <v>175</v>
      </c>
      <c r="H7" s="8">
        <v>85.9</v>
      </c>
      <c r="I7" s="15" t="s">
        <v>176</v>
      </c>
      <c r="J7" s="109">
        <v>97</v>
      </c>
      <c r="K7" s="109">
        <v>96.8</v>
      </c>
      <c r="L7" s="110">
        <f>100*(0.0136/(J7/C7))</f>
        <v>9.4358762886597951</v>
      </c>
      <c r="M7" s="291" t="s">
        <v>177</v>
      </c>
    </row>
    <row r="8" spans="1:13" x14ac:dyDescent="0.3">
      <c r="A8" s="35"/>
      <c r="B8" s="10" t="s">
        <v>19</v>
      </c>
      <c r="C8" s="9">
        <v>849</v>
      </c>
      <c r="D8" s="8">
        <v>92.9</v>
      </c>
      <c r="E8" s="8" t="s">
        <v>178</v>
      </c>
      <c r="F8" s="8">
        <v>87.3</v>
      </c>
      <c r="G8" s="8" t="s">
        <v>179</v>
      </c>
      <c r="H8" s="8">
        <v>85.2</v>
      </c>
      <c r="I8" s="15" t="s">
        <v>180</v>
      </c>
      <c r="J8" s="116">
        <v>122</v>
      </c>
      <c r="K8" s="110">
        <v>122</v>
      </c>
      <c r="L8" s="110">
        <f>100*(0.0124/(J8/C8))</f>
        <v>8.6291803278688537</v>
      </c>
      <c r="M8" s="292"/>
    </row>
    <row r="9" spans="1:13" x14ac:dyDescent="0.3">
      <c r="A9" s="35"/>
      <c r="B9" s="14" t="s">
        <v>18</v>
      </c>
      <c r="C9" s="13"/>
      <c r="D9" s="12"/>
      <c r="E9" s="12"/>
      <c r="F9" s="12"/>
      <c r="G9" s="12"/>
      <c r="H9" s="12"/>
      <c r="I9" s="11"/>
      <c r="J9" s="111"/>
      <c r="K9" s="111"/>
      <c r="L9" s="20"/>
      <c r="M9" s="20"/>
    </row>
    <row r="10" spans="1:13" x14ac:dyDescent="0.3">
      <c r="A10" s="35"/>
      <c r="B10" s="10" t="s">
        <v>17</v>
      </c>
      <c r="C10" s="9">
        <v>716</v>
      </c>
      <c r="D10" s="8">
        <v>91.48</v>
      </c>
      <c r="E10" s="8" t="s">
        <v>181</v>
      </c>
      <c r="F10" s="8">
        <v>86.3</v>
      </c>
      <c r="G10" s="8" t="s">
        <v>182</v>
      </c>
      <c r="H10" s="8">
        <v>85.3</v>
      </c>
      <c r="I10" s="7" t="s">
        <v>183</v>
      </c>
      <c r="J10" s="112">
        <v>104</v>
      </c>
      <c r="K10" s="112">
        <v>103</v>
      </c>
      <c r="L10" s="110">
        <f>100*(0.0133/(J10/C10))</f>
        <v>9.1565384615384602</v>
      </c>
      <c r="M10" s="286" t="s">
        <v>190</v>
      </c>
    </row>
    <row r="11" spans="1:13" x14ac:dyDescent="0.3">
      <c r="A11" s="35"/>
      <c r="B11" s="10" t="s">
        <v>16</v>
      </c>
      <c r="C11" s="9">
        <v>396</v>
      </c>
      <c r="D11" s="8">
        <v>93.4</v>
      </c>
      <c r="E11" s="8" t="s">
        <v>184</v>
      </c>
      <c r="F11" s="8">
        <v>88.2</v>
      </c>
      <c r="G11" s="8" t="s">
        <v>185</v>
      </c>
      <c r="H11" s="8">
        <v>86.3</v>
      </c>
      <c r="I11" s="7" t="s">
        <v>186</v>
      </c>
      <c r="J11" s="113">
        <v>53</v>
      </c>
      <c r="K11" s="113">
        <v>57</v>
      </c>
      <c r="L11" s="110">
        <f>100*(0.0177/(J11/C11))</f>
        <v>13.22490566037736</v>
      </c>
      <c r="M11" s="287"/>
    </row>
    <row r="12" spans="1:13" x14ac:dyDescent="0.3">
      <c r="A12" s="35"/>
      <c r="B12" s="10" t="s">
        <v>15</v>
      </c>
      <c r="C12" s="9">
        <v>410</v>
      </c>
      <c r="D12" s="8">
        <v>95.1</v>
      </c>
      <c r="E12" s="8" t="s">
        <v>187</v>
      </c>
      <c r="F12" s="8">
        <v>86.9</v>
      </c>
      <c r="G12" s="8" t="s">
        <v>188</v>
      </c>
      <c r="H12" s="8">
        <v>85</v>
      </c>
      <c r="I12" s="7" t="s">
        <v>189</v>
      </c>
      <c r="J12" s="117">
        <v>62</v>
      </c>
      <c r="K12" s="113">
        <v>59</v>
      </c>
      <c r="L12" s="110">
        <f>100*(0.0181/(J12/C12))</f>
        <v>11.969354838709679</v>
      </c>
      <c r="M12" s="288"/>
    </row>
    <row r="13" spans="1:13" x14ac:dyDescent="0.3">
      <c r="A13" s="35"/>
      <c r="B13" s="14"/>
      <c r="C13" s="14"/>
      <c r="D13" s="14"/>
      <c r="E13" s="14"/>
      <c r="F13" s="14"/>
      <c r="G13" s="14"/>
      <c r="H13" s="14"/>
      <c r="I13" s="14"/>
      <c r="J13" s="114"/>
      <c r="K13" s="114"/>
      <c r="L13" s="20"/>
      <c r="M13" s="20"/>
    </row>
    <row r="14" spans="1:13" x14ac:dyDescent="0.3">
      <c r="A14" s="36"/>
      <c r="B14" s="10" t="s">
        <v>14</v>
      </c>
      <c r="C14" s="9">
        <v>385</v>
      </c>
      <c r="D14" s="8">
        <v>89.6</v>
      </c>
      <c r="E14" s="8" t="s">
        <v>165</v>
      </c>
      <c r="F14" s="8">
        <v>83.3</v>
      </c>
      <c r="G14" s="8" t="s">
        <v>166</v>
      </c>
      <c r="H14" s="8">
        <v>80.900000000000006</v>
      </c>
      <c r="I14" s="7" t="s">
        <v>167</v>
      </c>
      <c r="J14" s="112">
        <v>71</v>
      </c>
      <c r="K14" s="112">
        <v>55</v>
      </c>
      <c r="L14" s="110">
        <f>100*(0.0205/(J14/C14))</f>
        <v>11.116197183098592</v>
      </c>
      <c r="M14" s="300" t="s">
        <v>214</v>
      </c>
    </row>
    <row r="15" spans="1:13" x14ac:dyDescent="0.3">
      <c r="A15" s="36"/>
      <c r="B15" s="10" t="s">
        <v>164</v>
      </c>
      <c r="C15" s="9">
        <v>160</v>
      </c>
      <c r="D15" s="8">
        <v>91.8</v>
      </c>
      <c r="E15" s="8" t="s">
        <v>171</v>
      </c>
      <c r="F15" s="8">
        <v>84.2</v>
      </c>
      <c r="G15" s="8" t="s">
        <v>172</v>
      </c>
      <c r="H15" s="8">
        <v>82.6</v>
      </c>
      <c r="I15" s="7" t="s">
        <v>173</v>
      </c>
      <c r="J15" s="113">
        <v>28</v>
      </c>
      <c r="K15" s="113">
        <v>23</v>
      </c>
      <c r="L15" s="110">
        <f>100*(0.0306/(J15/C15))</f>
        <v>17.485714285714284</v>
      </c>
      <c r="M15" s="301"/>
    </row>
    <row r="16" spans="1:13" x14ac:dyDescent="0.3">
      <c r="A16" s="35"/>
      <c r="B16" s="10" t="s">
        <v>13</v>
      </c>
      <c r="C16" s="9">
        <v>977</v>
      </c>
      <c r="D16" s="8">
        <v>94.4</v>
      </c>
      <c r="E16" s="8" t="s">
        <v>168</v>
      </c>
      <c r="F16" s="8">
        <v>88.9</v>
      </c>
      <c r="G16" s="8" t="s">
        <v>169</v>
      </c>
      <c r="H16" s="8">
        <v>87.8</v>
      </c>
      <c r="I16" s="7" t="s">
        <v>170</v>
      </c>
      <c r="J16" s="117">
        <v>120</v>
      </c>
      <c r="K16" s="113">
        <v>140</v>
      </c>
      <c r="L16" s="110">
        <f>100*(0.0106/(J16/C16))</f>
        <v>8.6301666666666659</v>
      </c>
      <c r="M16" s="302"/>
    </row>
    <row r="17" spans="1:58" x14ac:dyDescent="0.3">
      <c r="A17" s="35"/>
      <c r="B17" s="6" t="s">
        <v>143</v>
      </c>
      <c r="C17" s="22">
        <v>1522</v>
      </c>
      <c r="D17" s="23">
        <v>92.9</v>
      </c>
      <c r="E17" s="5" t="s">
        <v>161</v>
      </c>
      <c r="F17" s="5">
        <v>87</v>
      </c>
      <c r="G17" s="5" t="s">
        <v>162</v>
      </c>
      <c r="H17" s="5">
        <v>85.5</v>
      </c>
      <c r="I17" s="5" t="s">
        <v>163</v>
      </c>
      <c r="J17" s="24">
        <v>219</v>
      </c>
      <c r="K17" s="115"/>
      <c r="L17" s="115"/>
      <c r="M17" s="21"/>
    </row>
    <row r="18" spans="1:58" s="198" customFormat="1" x14ac:dyDescent="0.3">
      <c r="A18" s="37"/>
      <c r="B18" s="26"/>
      <c r="C18" s="27"/>
      <c r="D18" s="28"/>
      <c r="E18" s="29"/>
      <c r="F18" s="29"/>
      <c r="G18" s="29"/>
      <c r="H18" s="29"/>
      <c r="I18" s="29"/>
      <c r="J18" s="29"/>
      <c r="K18" s="30"/>
      <c r="L18" s="30"/>
      <c r="M18" s="196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</row>
    <row r="19" spans="1:58" s="198" customFormat="1" ht="15.5" x14ac:dyDescent="0.3">
      <c r="A19" s="37"/>
      <c r="B19" s="40" t="s">
        <v>225</v>
      </c>
      <c r="C19" s="27"/>
      <c r="D19" s="28"/>
      <c r="E19" s="29"/>
      <c r="F19" s="29"/>
      <c r="G19" s="29"/>
      <c r="H19" s="29"/>
      <c r="I19" s="29"/>
      <c r="J19" s="29"/>
      <c r="K19" s="30"/>
      <c r="L19" s="30"/>
      <c r="M19" s="196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</row>
    <row r="20" spans="1:58" x14ac:dyDescent="0.3">
      <c r="A20" s="38"/>
      <c r="B20" s="3"/>
      <c r="C20" s="4"/>
      <c r="D20" s="18"/>
      <c r="E20" s="3"/>
      <c r="F20" s="3"/>
      <c r="G20" s="3"/>
      <c r="H20" s="3"/>
      <c r="I20" s="3"/>
      <c r="J20" s="25"/>
      <c r="K20" s="194"/>
      <c r="L20" s="194"/>
      <c r="M20" s="194"/>
    </row>
    <row r="21" spans="1:58" ht="14.5" customHeight="1" x14ac:dyDescent="0.3">
      <c r="A21" s="38"/>
      <c r="B21" s="314"/>
      <c r="C21" s="315" t="s">
        <v>22</v>
      </c>
      <c r="D21" s="289" t="s">
        <v>200</v>
      </c>
      <c r="E21" s="293"/>
      <c r="F21" s="289" t="s">
        <v>201</v>
      </c>
      <c r="G21" s="293"/>
      <c r="H21" s="289" t="s">
        <v>202</v>
      </c>
      <c r="I21" s="293"/>
      <c r="J21" s="276" t="s">
        <v>229</v>
      </c>
      <c r="K21" s="276" t="s">
        <v>220</v>
      </c>
      <c r="L21" s="289" t="s">
        <v>213</v>
      </c>
      <c r="M21" s="194"/>
    </row>
    <row r="22" spans="1:58" x14ac:dyDescent="0.3">
      <c r="A22" s="33"/>
      <c r="B22" s="314"/>
      <c r="C22" s="277"/>
      <c r="D22" s="290"/>
      <c r="E22" s="294"/>
      <c r="F22" s="290"/>
      <c r="G22" s="294"/>
      <c r="H22" s="290"/>
      <c r="I22" s="294"/>
      <c r="J22" s="277"/>
      <c r="K22" s="277"/>
      <c r="L22" s="290"/>
      <c r="M22" s="194"/>
    </row>
    <row r="23" spans="1:58" x14ac:dyDescent="0.3">
      <c r="A23" s="33"/>
      <c r="B23" s="65" t="s">
        <v>21</v>
      </c>
      <c r="C23" s="66"/>
      <c r="D23" s="67"/>
      <c r="E23" s="68"/>
      <c r="F23" s="68"/>
      <c r="G23" s="68"/>
      <c r="H23" s="68"/>
      <c r="I23" s="68"/>
      <c r="J23" s="69"/>
      <c r="K23" s="69"/>
      <c r="L23" s="69"/>
      <c r="M23" s="194"/>
    </row>
    <row r="24" spans="1:58" x14ac:dyDescent="0.3">
      <c r="A24" s="39"/>
      <c r="B24" s="10" t="s">
        <v>20</v>
      </c>
      <c r="C24" s="9">
        <v>644</v>
      </c>
      <c r="D24" s="8">
        <v>91.1</v>
      </c>
      <c r="E24" s="8" t="s">
        <v>263</v>
      </c>
      <c r="F24" s="8">
        <v>83.7</v>
      </c>
      <c r="G24" s="8" t="s">
        <v>148</v>
      </c>
      <c r="H24" s="8">
        <v>82.6</v>
      </c>
      <c r="I24" s="15" t="s">
        <v>149</v>
      </c>
      <c r="J24" s="109">
        <v>109</v>
      </c>
      <c r="K24" s="109">
        <v>109.19</v>
      </c>
      <c r="L24" s="291" t="s">
        <v>222</v>
      </c>
      <c r="M24" s="199"/>
    </row>
    <row r="25" spans="1:58" s="146" customFormat="1" x14ac:dyDescent="0.3">
      <c r="A25" s="33"/>
      <c r="B25" s="10" t="s">
        <v>19</v>
      </c>
      <c r="C25" s="9">
        <v>765</v>
      </c>
      <c r="D25" s="8">
        <v>91.5</v>
      </c>
      <c r="E25" s="8" t="s">
        <v>146</v>
      </c>
      <c r="F25" s="8">
        <v>84.7</v>
      </c>
      <c r="G25" s="8" t="s">
        <v>147</v>
      </c>
      <c r="H25" s="8">
        <v>83.1</v>
      </c>
      <c r="I25" s="15" t="s">
        <v>262</v>
      </c>
      <c r="J25" s="116">
        <v>130</v>
      </c>
      <c r="K25" s="116">
        <v>129.81</v>
      </c>
      <c r="L25" s="292"/>
      <c r="M25" s="194"/>
    </row>
    <row r="26" spans="1:58" s="146" customFormat="1" x14ac:dyDescent="0.3">
      <c r="A26" s="33"/>
      <c r="B26" s="70" t="s">
        <v>18</v>
      </c>
      <c r="C26" s="66"/>
      <c r="D26" s="67"/>
      <c r="E26" s="67"/>
      <c r="F26" s="67"/>
      <c r="G26" s="67"/>
      <c r="H26" s="67"/>
      <c r="I26" s="71"/>
      <c r="J26" s="178"/>
      <c r="K26" s="178"/>
      <c r="L26" s="72"/>
      <c r="M26" s="194"/>
    </row>
    <row r="27" spans="1:58" s="146" customFormat="1" x14ac:dyDescent="0.3">
      <c r="A27" s="173"/>
      <c r="B27" s="10" t="s">
        <v>17</v>
      </c>
      <c r="C27" s="9">
        <v>648</v>
      </c>
      <c r="D27" s="8">
        <v>90.1</v>
      </c>
      <c r="E27" s="8" t="s">
        <v>150</v>
      </c>
      <c r="F27" s="8">
        <v>83.3</v>
      </c>
      <c r="G27" s="8" t="s">
        <v>151</v>
      </c>
      <c r="H27" s="8">
        <v>82.2</v>
      </c>
      <c r="I27" s="7" t="s">
        <v>152</v>
      </c>
      <c r="J27" s="179">
        <v>116</v>
      </c>
      <c r="K27" s="179">
        <v>108.92</v>
      </c>
      <c r="L27" s="286" t="s">
        <v>223</v>
      </c>
      <c r="M27" s="194"/>
    </row>
    <row r="28" spans="1:58" s="146" customFormat="1" x14ac:dyDescent="0.3">
      <c r="A28" s="173"/>
      <c r="B28" s="10" t="s">
        <v>16</v>
      </c>
      <c r="C28" s="9">
        <v>349</v>
      </c>
      <c r="D28" s="8">
        <v>92.8</v>
      </c>
      <c r="E28" s="8" t="s">
        <v>153</v>
      </c>
      <c r="F28" s="8">
        <v>86.3</v>
      </c>
      <c r="G28" s="8" t="s">
        <v>154</v>
      </c>
      <c r="H28" s="8">
        <v>83.4</v>
      </c>
      <c r="I28" s="7" t="s">
        <v>155</v>
      </c>
      <c r="J28" s="180">
        <v>55</v>
      </c>
      <c r="K28" s="180">
        <v>59.74</v>
      </c>
      <c r="L28" s="287"/>
      <c r="M28" s="194"/>
    </row>
    <row r="29" spans="1:58" s="146" customFormat="1" x14ac:dyDescent="0.3">
      <c r="A29" s="173"/>
      <c r="B29" s="10" t="s">
        <v>15</v>
      </c>
      <c r="C29" s="9">
        <v>412</v>
      </c>
      <c r="D29" s="8">
        <v>91.9</v>
      </c>
      <c r="E29" s="8" t="s">
        <v>156</v>
      </c>
      <c r="F29" s="8">
        <v>84.8</v>
      </c>
      <c r="G29" s="8" t="s">
        <v>157</v>
      </c>
      <c r="H29" s="8">
        <v>83.5</v>
      </c>
      <c r="I29" s="7" t="s">
        <v>158</v>
      </c>
      <c r="J29" s="180">
        <v>68</v>
      </c>
      <c r="K29" s="180">
        <v>70.34</v>
      </c>
      <c r="L29" s="288"/>
      <c r="M29" s="194"/>
    </row>
    <row r="30" spans="1:58" s="146" customFormat="1" x14ac:dyDescent="0.3">
      <c r="A30" s="173"/>
      <c r="B30" s="313"/>
      <c r="C30" s="313"/>
      <c r="D30" s="313"/>
      <c r="E30" s="313"/>
      <c r="F30" s="313"/>
      <c r="G30" s="313"/>
      <c r="H30" s="313"/>
      <c r="I30" s="313"/>
      <c r="J30" s="181"/>
      <c r="K30" s="181"/>
      <c r="L30" s="72"/>
      <c r="M30" s="194"/>
    </row>
    <row r="31" spans="1:58" s="146" customFormat="1" x14ac:dyDescent="0.3">
      <c r="A31" s="200"/>
      <c r="B31" s="10" t="s">
        <v>14</v>
      </c>
      <c r="C31" s="9">
        <v>320</v>
      </c>
      <c r="D31" s="8">
        <v>87.81</v>
      </c>
      <c r="E31" s="8" t="s">
        <v>252</v>
      </c>
      <c r="F31" s="8">
        <v>81.5</v>
      </c>
      <c r="G31" s="8" t="s">
        <v>159</v>
      </c>
      <c r="H31" s="8">
        <v>78.900000000000006</v>
      </c>
      <c r="I31" s="7" t="s">
        <v>160</v>
      </c>
      <c r="J31" s="179">
        <v>65</v>
      </c>
      <c r="K31" s="179">
        <v>52.85</v>
      </c>
      <c r="L31" s="283" t="s">
        <v>221</v>
      </c>
      <c r="M31" s="194"/>
    </row>
    <row r="32" spans="1:58" s="146" customFormat="1" x14ac:dyDescent="0.3">
      <c r="A32" s="173"/>
      <c r="B32" s="10" t="s">
        <v>164</v>
      </c>
      <c r="C32" s="9">
        <v>144</v>
      </c>
      <c r="D32" s="8">
        <v>88.9</v>
      </c>
      <c r="E32" s="8" t="s">
        <v>253</v>
      </c>
      <c r="F32" s="8">
        <v>79.599999999999994</v>
      </c>
      <c r="G32" s="8" t="s">
        <v>254</v>
      </c>
      <c r="H32" s="8">
        <v>76.900000000000006</v>
      </c>
      <c r="I32" s="7" t="s">
        <v>255</v>
      </c>
      <c r="J32" s="180">
        <v>32</v>
      </c>
      <c r="K32" s="180">
        <v>23.96</v>
      </c>
      <c r="L32" s="284"/>
      <c r="M32" s="194"/>
    </row>
    <row r="33" spans="1:13" s="146" customFormat="1" x14ac:dyDescent="0.3">
      <c r="A33" s="173"/>
      <c r="B33" s="10" t="s">
        <v>13</v>
      </c>
      <c r="C33" s="9">
        <v>945</v>
      </c>
      <c r="D33" s="8">
        <v>92.9</v>
      </c>
      <c r="E33" s="8" t="s">
        <v>261</v>
      </c>
      <c r="F33" s="8">
        <v>86.3</v>
      </c>
      <c r="G33" s="8" t="s">
        <v>260</v>
      </c>
      <c r="H33" s="8">
        <v>85.1</v>
      </c>
      <c r="I33" s="7" t="s">
        <v>259</v>
      </c>
      <c r="J33" s="182">
        <v>142</v>
      </c>
      <c r="K33" s="182">
        <v>162.19</v>
      </c>
      <c r="L33" s="285"/>
      <c r="M33" s="194"/>
    </row>
    <row r="34" spans="1:13" s="272" customFormat="1" x14ac:dyDescent="0.3">
      <c r="A34" s="269"/>
      <c r="B34" s="73" t="s">
        <v>143</v>
      </c>
      <c r="C34" s="74">
        <v>1409</v>
      </c>
      <c r="D34" s="75">
        <v>91.3</v>
      </c>
      <c r="E34" s="76" t="s">
        <v>249</v>
      </c>
      <c r="F34" s="76">
        <v>84.54</v>
      </c>
      <c r="G34" s="76" t="s">
        <v>250</v>
      </c>
      <c r="H34" s="76">
        <v>82.9</v>
      </c>
      <c r="I34" s="76" t="s">
        <v>251</v>
      </c>
      <c r="J34" s="118">
        <v>239</v>
      </c>
      <c r="K34" s="118"/>
      <c r="L34" s="270"/>
      <c r="M34" s="271"/>
    </row>
    <row r="35" spans="1:13" s="146" customFormat="1" x14ac:dyDescent="0.3">
      <c r="A35" s="173"/>
      <c r="B35" s="201"/>
      <c r="C35" s="201"/>
      <c r="D35" s="202"/>
      <c r="E35" s="201"/>
      <c r="F35" s="201"/>
      <c r="G35" s="201"/>
      <c r="H35" s="201"/>
      <c r="I35" s="201"/>
      <c r="K35" s="201"/>
      <c r="L35" s="199"/>
      <c r="M35" s="194"/>
    </row>
    <row r="36" spans="1:13" s="146" customFormat="1" ht="15.5" x14ac:dyDescent="0.3">
      <c r="A36" s="203"/>
      <c r="B36" s="40" t="s">
        <v>226</v>
      </c>
      <c r="D36" s="173"/>
      <c r="J36" s="204"/>
      <c r="K36" s="201"/>
      <c r="L36" s="204"/>
      <c r="M36" s="205"/>
    </row>
    <row r="37" spans="1:13" s="146" customFormat="1" x14ac:dyDescent="0.3">
      <c r="A37" s="203"/>
      <c r="D37" s="173"/>
      <c r="J37" s="204"/>
      <c r="K37" s="201"/>
      <c r="L37" s="204"/>
      <c r="M37" s="205"/>
    </row>
    <row r="38" spans="1:13" s="146" customFormat="1" ht="14" customHeight="1" x14ac:dyDescent="0.3">
      <c r="A38" s="173"/>
      <c r="B38" s="308"/>
      <c r="C38" s="310" t="s">
        <v>256</v>
      </c>
      <c r="D38" s="310" t="s">
        <v>257</v>
      </c>
      <c r="E38" s="311" t="s">
        <v>258</v>
      </c>
      <c r="F38" s="278"/>
      <c r="G38" s="205"/>
      <c r="M38" s="194"/>
    </row>
    <row r="39" spans="1:13" s="146" customFormat="1" x14ac:dyDescent="0.3">
      <c r="A39" s="173"/>
      <c r="B39" s="309"/>
      <c r="C39" s="308"/>
      <c r="D39" s="308"/>
      <c r="E39" s="312"/>
      <c r="F39" s="278"/>
      <c r="G39" s="205"/>
      <c r="M39" s="194"/>
    </row>
    <row r="40" spans="1:13" s="146" customFormat="1" x14ac:dyDescent="0.3">
      <c r="A40" s="173"/>
      <c r="B40" s="103" t="s">
        <v>21</v>
      </c>
      <c r="C40" s="104" t="s">
        <v>272</v>
      </c>
      <c r="D40" s="105" t="s">
        <v>272</v>
      </c>
      <c r="E40" s="105" t="s">
        <v>272</v>
      </c>
      <c r="F40" s="175"/>
      <c r="G40" s="205"/>
      <c r="M40" s="194"/>
    </row>
    <row r="41" spans="1:13" s="146" customFormat="1" x14ac:dyDescent="0.3">
      <c r="A41" s="173"/>
      <c r="B41" s="10" t="s">
        <v>20</v>
      </c>
      <c r="C41" s="8">
        <f>D7-D24</f>
        <v>1.9000000000000057</v>
      </c>
      <c r="D41" s="8">
        <f>F7-F24</f>
        <v>2.8999999999999915</v>
      </c>
      <c r="E41" s="8">
        <f>H7-H24</f>
        <v>3.3000000000000114</v>
      </c>
      <c r="F41" s="279"/>
      <c r="G41" s="205"/>
      <c r="M41" s="194"/>
    </row>
    <row r="42" spans="1:13" s="146" customFormat="1" x14ac:dyDescent="0.3">
      <c r="A42" s="173"/>
      <c r="B42" s="10" t="s">
        <v>19</v>
      </c>
      <c r="C42" s="8">
        <f>D8-D25</f>
        <v>1.4000000000000057</v>
      </c>
      <c r="D42" s="8">
        <f>F8-F25</f>
        <v>2.5999999999999943</v>
      </c>
      <c r="E42" s="8">
        <f>H8-H25</f>
        <v>2.1000000000000085</v>
      </c>
      <c r="F42" s="279"/>
      <c r="G42" s="205"/>
      <c r="M42" s="194"/>
    </row>
    <row r="43" spans="1:13" s="146" customFormat="1" x14ac:dyDescent="0.3">
      <c r="A43" s="173"/>
      <c r="B43" s="106" t="s">
        <v>18</v>
      </c>
      <c r="C43" s="104"/>
      <c r="D43" s="104"/>
      <c r="E43" s="104"/>
      <c r="F43" s="31"/>
      <c r="G43" s="205"/>
      <c r="M43" s="194"/>
    </row>
    <row r="44" spans="1:13" s="146" customFormat="1" x14ac:dyDescent="0.3">
      <c r="A44" s="173"/>
      <c r="B44" s="10" t="s">
        <v>17</v>
      </c>
      <c r="C44" s="8">
        <f>D10-D27</f>
        <v>1.3800000000000097</v>
      </c>
      <c r="D44" s="8">
        <f>F10-F27</f>
        <v>3</v>
      </c>
      <c r="E44" s="8">
        <f>H10-H27</f>
        <v>3.0999999999999943</v>
      </c>
      <c r="F44" s="280"/>
      <c r="G44" s="205"/>
      <c r="M44" s="194"/>
    </row>
    <row r="45" spans="1:13" s="146" customFormat="1" x14ac:dyDescent="0.3">
      <c r="A45" s="173"/>
      <c r="B45" s="10" t="s">
        <v>16</v>
      </c>
      <c r="C45" s="8">
        <f>D11-D28</f>
        <v>0.60000000000000853</v>
      </c>
      <c r="D45" s="8">
        <f>F11-F28</f>
        <v>1.9000000000000057</v>
      </c>
      <c r="E45" s="8">
        <f>H11-H28</f>
        <v>2.8999999999999915</v>
      </c>
      <c r="F45" s="281"/>
      <c r="G45" s="205"/>
      <c r="M45" s="194"/>
    </row>
    <row r="46" spans="1:13" s="146" customFormat="1" x14ac:dyDescent="0.3">
      <c r="A46" s="173"/>
      <c r="B46" s="10" t="s">
        <v>15</v>
      </c>
      <c r="C46" s="8">
        <f>D12-D29</f>
        <v>3.1999999999999886</v>
      </c>
      <c r="D46" s="8">
        <f>F12-F29</f>
        <v>2.1000000000000085</v>
      </c>
      <c r="E46" s="8">
        <f>H12-H29</f>
        <v>1.5</v>
      </c>
      <c r="F46" s="282"/>
      <c r="G46" s="205"/>
      <c r="M46" s="194"/>
    </row>
    <row r="47" spans="1:13" s="146" customFormat="1" x14ac:dyDescent="0.3">
      <c r="A47" s="173"/>
      <c r="B47" s="106"/>
      <c r="C47" s="106"/>
      <c r="D47" s="106"/>
      <c r="E47" s="106"/>
      <c r="F47" s="31"/>
      <c r="G47" s="205"/>
      <c r="M47" s="194"/>
    </row>
    <row r="48" spans="1:13" s="146" customFormat="1" x14ac:dyDescent="0.3">
      <c r="A48" s="173"/>
      <c r="B48" s="10" t="s">
        <v>14</v>
      </c>
      <c r="C48" s="8">
        <f>D14-D31</f>
        <v>1.789999999999992</v>
      </c>
      <c r="D48" s="8">
        <f>F14-F31</f>
        <v>1.7999999999999972</v>
      </c>
      <c r="E48" s="8">
        <f>H14-H31</f>
        <v>2</v>
      </c>
      <c r="F48" s="279"/>
      <c r="G48" s="205"/>
      <c r="M48" s="194"/>
    </row>
    <row r="49" spans="1:13" s="146" customFormat="1" x14ac:dyDescent="0.3">
      <c r="A49" s="173"/>
      <c r="B49" s="10" t="s">
        <v>164</v>
      </c>
      <c r="C49" s="8">
        <f>D15-D32</f>
        <v>2.8999999999999915</v>
      </c>
      <c r="D49" s="8">
        <f>F15-F32</f>
        <v>4.6000000000000085</v>
      </c>
      <c r="E49" s="8">
        <f>H15-H32</f>
        <v>5.6999999999999886</v>
      </c>
      <c r="F49" s="279"/>
      <c r="G49" s="205"/>
      <c r="M49" s="194"/>
    </row>
    <row r="50" spans="1:13" s="146" customFormat="1" x14ac:dyDescent="0.3">
      <c r="A50" s="173"/>
      <c r="B50" s="10" t="s">
        <v>13</v>
      </c>
      <c r="C50" s="8">
        <f>D16-D33</f>
        <v>1.5</v>
      </c>
      <c r="D50" s="8">
        <f>F16-F33</f>
        <v>2.6000000000000085</v>
      </c>
      <c r="E50" s="8">
        <f>H16-H33</f>
        <v>2.7000000000000028</v>
      </c>
      <c r="F50" s="175"/>
      <c r="G50" s="205"/>
      <c r="M50" s="194"/>
    </row>
    <row r="51" spans="1:13" s="146" customFormat="1" x14ac:dyDescent="0.3">
      <c r="A51" s="173"/>
      <c r="B51" s="101" t="s">
        <v>143</v>
      </c>
      <c r="C51" s="102">
        <f>D17-D34</f>
        <v>1.6000000000000085</v>
      </c>
      <c r="D51" s="102">
        <f>F17-F34</f>
        <v>2.4599999999999937</v>
      </c>
      <c r="E51" s="102">
        <f>H17-H34</f>
        <v>2.5999999999999943</v>
      </c>
      <c r="F51" s="32"/>
      <c r="G51" s="205"/>
      <c r="M51" s="194"/>
    </row>
    <row r="52" spans="1:13" s="146" customFormat="1" x14ac:dyDescent="0.3">
      <c r="A52" s="173"/>
      <c r="D52" s="173"/>
      <c r="K52" s="206"/>
      <c r="L52" s="207"/>
      <c r="M52" s="194"/>
    </row>
    <row r="53" spans="1:13" s="146" customFormat="1" ht="15.5" x14ac:dyDescent="0.3">
      <c r="A53" s="173"/>
      <c r="B53" s="40"/>
      <c r="D53" s="173"/>
      <c r="L53" s="194"/>
      <c r="M53" s="194"/>
    </row>
    <row r="54" spans="1:13" s="146" customFormat="1" x14ac:dyDescent="0.3">
      <c r="A54" s="173"/>
      <c r="D54" s="173"/>
      <c r="J54" s="201"/>
      <c r="K54" s="201"/>
      <c r="L54" s="199"/>
      <c r="M54" s="194"/>
    </row>
    <row r="55" spans="1:13" s="146" customFormat="1" ht="14.5" customHeight="1" x14ac:dyDescent="0.3">
      <c r="A55" s="173"/>
      <c r="K55" s="278"/>
      <c r="L55" s="191"/>
      <c r="M55" s="205"/>
    </row>
    <row r="56" spans="1:13" s="146" customFormat="1" x14ac:dyDescent="0.3">
      <c r="A56" s="173"/>
      <c r="K56" s="278"/>
      <c r="L56" s="191"/>
      <c r="M56" s="205"/>
    </row>
    <row r="57" spans="1:13" s="146" customFormat="1" x14ac:dyDescent="0.3">
      <c r="A57" s="173"/>
      <c r="K57" s="176"/>
      <c r="L57" s="191"/>
      <c r="M57" s="205"/>
    </row>
    <row r="58" spans="1:13" s="146" customFormat="1" x14ac:dyDescent="0.3">
      <c r="A58" s="173"/>
      <c r="K58" s="279"/>
      <c r="L58" s="192"/>
      <c r="M58" s="205"/>
    </row>
    <row r="59" spans="1:13" s="146" customFormat="1" x14ac:dyDescent="0.3">
      <c r="A59" s="173"/>
      <c r="K59" s="279"/>
      <c r="L59" s="192"/>
      <c r="M59" s="205"/>
    </row>
    <row r="60" spans="1:13" s="146" customFormat="1" x14ac:dyDescent="0.3">
      <c r="A60" s="173"/>
      <c r="K60" s="32"/>
      <c r="L60" s="193"/>
      <c r="M60" s="205"/>
    </row>
    <row r="61" spans="1:13" s="146" customFormat="1" x14ac:dyDescent="0.3">
      <c r="A61" s="173"/>
      <c r="K61" s="208"/>
      <c r="L61" s="209"/>
      <c r="M61" s="205"/>
    </row>
    <row r="62" spans="1:13" s="146" customFormat="1" x14ac:dyDescent="0.3">
      <c r="A62" s="173"/>
      <c r="D62" s="173"/>
      <c r="J62" s="206"/>
      <c r="K62" s="206"/>
      <c r="L62" s="207"/>
      <c r="M62" s="194"/>
    </row>
    <row r="63" spans="1:13" s="146" customFormat="1" x14ac:dyDescent="0.3">
      <c r="A63" s="173"/>
      <c r="D63" s="173"/>
      <c r="L63" s="194"/>
      <c r="M63" s="194"/>
    </row>
    <row r="64" spans="1:13" s="146" customFormat="1" x14ac:dyDescent="0.3">
      <c r="A64" s="173"/>
      <c r="D64" s="173"/>
      <c r="L64" s="194"/>
      <c r="M64" s="194"/>
    </row>
    <row r="65" spans="1:13" s="146" customFormat="1" x14ac:dyDescent="0.3">
      <c r="A65" s="173"/>
      <c r="D65" s="173"/>
      <c r="M65" s="194"/>
    </row>
    <row r="66" spans="1:13" s="146" customFormat="1" x14ac:dyDescent="0.3">
      <c r="A66" s="173"/>
      <c r="D66" s="173"/>
      <c r="M66" s="194"/>
    </row>
    <row r="67" spans="1:13" s="146" customFormat="1" x14ac:dyDescent="0.3">
      <c r="A67" s="173"/>
      <c r="D67" s="173"/>
      <c r="M67" s="194"/>
    </row>
    <row r="68" spans="1:13" s="146" customFormat="1" x14ac:dyDescent="0.3">
      <c r="A68" s="173"/>
      <c r="D68" s="173"/>
      <c r="M68" s="194"/>
    </row>
    <row r="69" spans="1:13" s="146" customFormat="1" x14ac:dyDescent="0.3">
      <c r="A69" s="173"/>
      <c r="D69" s="173"/>
      <c r="M69" s="194"/>
    </row>
    <row r="70" spans="1:13" s="146" customFormat="1" x14ac:dyDescent="0.3">
      <c r="A70" s="173"/>
      <c r="D70" s="173"/>
      <c r="M70" s="194"/>
    </row>
    <row r="71" spans="1:13" s="146" customFormat="1" x14ac:dyDescent="0.3">
      <c r="A71" s="173"/>
      <c r="D71" s="173"/>
      <c r="M71" s="194"/>
    </row>
    <row r="72" spans="1:13" s="146" customFormat="1" x14ac:dyDescent="0.3">
      <c r="A72" s="173"/>
      <c r="D72" s="173"/>
      <c r="M72" s="194"/>
    </row>
    <row r="73" spans="1:13" s="146" customFormat="1" x14ac:dyDescent="0.3">
      <c r="A73" s="173"/>
      <c r="D73" s="173"/>
      <c r="M73" s="194"/>
    </row>
    <row r="74" spans="1:13" s="146" customFormat="1" x14ac:dyDescent="0.3">
      <c r="A74" s="173"/>
      <c r="D74" s="173"/>
      <c r="M74" s="194"/>
    </row>
    <row r="75" spans="1:13" s="146" customFormat="1" x14ac:dyDescent="0.3">
      <c r="A75" s="173"/>
      <c r="D75" s="173"/>
      <c r="M75" s="194"/>
    </row>
    <row r="76" spans="1:13" s="146" customFormat="1" x14ac:dyDescent="0.3">
      <c r="A76" s="173"/>
      <c r="D76" s="173"/>
      <c r="M76" s="194"/>
    </row>
    <row r="77" spans="1:13" s="146" customFormat="1" x14ac:dyDescent="0.3">
      <c r="A77" s="173"/>
      <c r="D77" s="173"/>
      <c r="M77" s="194"/>
    </row>
    <row r="78" spans="1:13" s="146" customFormat="1" x14ac:dyDescent="0.3">
      <c r="A78" s="173"/>
      <c r="D78" s="173"/>
      <c r="M78" s="194"/>
    </row>
    <row r="79" spans="1:13" s="146" customFormat="1" x14ac:dyDescent="0.3">
      <c r="A79" s="173"/>
      <c r="D79" s="173"/>
      <c r="M79" s="194"/>
    </row>
    <row r="80" spans="1:13" s="146" customFormat="1" x14ac:dyDescent="0.3">
      <c r="A80" s="173"/>
      <c r="D80" s="173"/>
      <c r="M80" s="194"/>
    </row>
    <row r="81" spans="1:13" s="146" customFormat="1" x14ac:dyDescent="0.3">
      <c r="A81" s="173"/>
      <c r="D81" s="173"/>
      <c r="M81" s="194"/>
    </row>
    <row r="82" spans="1:13" s="146" customFormat="1" x14ac:dyDescent="0.3">
      <c r="A82" s="173"/>
      <c r="D82" s="173"/>
      <c r="M82" s="194"/>
    </row>
    <row r="83" spans="1:13" s="146" customFormat="1" x14ac:dyDescent="0.3">
      <c r="A83" s="173"/>
      <c r="D83" s="173"/>
      <c r="M83" s="194"/>
    </row>
    <row r="84" spans="1:13" s="146" customFormat="1" x14ac:dyDescent="0.3">
      <c r="A84" s="173"/>
      <c r="D84" s="173"/>
      <c r="M84" s="194"/>
    </row>
    <row r="85" spans="1:13" s="146" customFormat="1" x14ac:dyDescent="0.3">
      <c r="A85" s="173"/>
      <c r="D85" s="173"/>
      <c r="M85" s="194"/>
    </row>
    <row r="86" spans="1:13" s="146" customFormat="1" x14ac:dyDescent="0.3">
      <c r="A86" s="173"/>
      <c r="D86" s="173"/>
      <c r="M86" s="194"/>
    </row>
    <row r="87" spans="1:13" s="146" customFormat="1" x14ac:dyDescent="0.3">
      <c r="A87" s="173"/>
      <c r="D87" s="173"/>
      <c r="M87" s="194"/>
    </row>
    <row r="88" spans="1:13" s="146" customFormat="1" x14ac:dyDescent="0.3">
      <c r="A88" s="173"/>
      <c r="D88" s="173"/>
      <c r="M88" s="194"/>
    </row>
    <row r="89" spans="1:13" s="146" customFormat="1" x14ac:dyDescent="0.3">
      <c r="A89" s="173"/>
      <c r="D89" s="173"/>
      <c r="M89" s="194"/>
    </row>
    <row r="90" spans="1:13" s="146" customFormat="1" x14ac:dyDescent="0.3">
      <c r="A90" s="173"/>
      <c r="D90" s="173"/>
      <c r="M90" s="194"/>
    </row>
    <row r="91" spans="1:13" s="146" customFormat="1" x14ac:dyDescent="0.3">
      <c r="A91" s="173"/>
      <c r="D91" s="173"/>
      <c r="M91" s="194"/>
    </row>
    <row r="92" spans="1:13" s="146" customFormat="1" x14ac:dyDescent="0.3">
      <c r="A92" s="173"/>
      <c r="D92" s="173"/>
      <c r="M92" s="194"/>
    </row>
    <row r="93" spans="1:13" s="146" customFormat="1" x14ac:dyDescent="0.3">
      <c r="A93" s="173"/>
      <c r="D93" s="173"/>
      <c r="M93" s="194"/>
    </row>
    <row r="94" spans="1:13" s="146" customFormat="1" x14ac:dyDescent="0.3">
      <c r="A94" s="173"/>
      <c r="D94" s="173"/>
      <c r="M94" s="194"/>
    </row>
    <row r="95" spans="1:13" s="146" customFormat="1" x14ac:dyDescent="0.3">
      <c r="A95" s="173"/>
      <c r="D95" s="173"/>
      <c r="M95" s="194"/>
    </row>
    <row r="96" spans="1:13" s="146" customFormat="1" x14ac:dyDescent="0.3">
      <c r="A96" s="173"/>
      <c r="D96" s="173"/>
      <c r="M96" s="194"/>
    </row>
    <row r="97" spans="1:13" s="146" customFormat="1" x14ac:dyDescent="0.3">
      <c r="A97" s="173"/>
      <c r="D97" s="173"/>
      <c r="M97" s="194"/>
    </row>
    <row r="98" spans="1:13" s="146" customFormat="1" x14ac:dyDescent="0.3">
      <c r="A98" s="173"/>
      <c r="D98" s="173"/>
      <c r="M98" s="194"/>
    </row>
    <row r="99" spans="1:13" s="146" customFormat="1" x14ac:dyDescent="0.3">
      <c r="A99" s="173"/>
      <c r="D99" s="173"/>
      <c r="M99" s="194"/>
    </row>
    <row r="100" spans="1:13" s="146" customFormat="1" x14ac:dyDescent="0.3">
      <c r="A100" s="173"/>
      <c r="D100" s="173"/>
      <c r="M100" s="194"/>
    </row>
    <row r="101" spans="1:13" s="146" customFormat="1" x14ac:dyDescent="0.3">
      <c r="A101" s="173"/>
      <c r="D101" s="173"/>
      <c r="M101" s="194"/>
    </row>
    <row r="102" spans="1:13" s="146" customFormat="1" x14ac:dyDescent="0.3">
      <c r="A102" s="173"/>
      <c r="D102" s="173"/>
      <c r="M102" s="194"/>
    </row>
    <row r="103" spans="1:13" s="146" customFormat="1" x14ac:dyDescent="0.3">
      <c r="A103" s="173"/>
      <c r="D103" s="173"/>
      <c r="M103" s="194"/>
    </row>
    <row r="104" spans="1:13" s="146" customFormat="1" x14ac:dyDescent="0.3">
      <c r="A104" s="173"/>
      <c r="D104" s="173"/>
      <c r="M104" s="194"/>
    </row>
    <row r="105" spans="1:13" s="146" customFormat="1" x14ac:dyDescent="0.3">
      <c r="A105" s="173"/>
      <c r="D105" s="173"/>
      <c r="M105" s="194"/>
    </row>
    <row r="106" spans="1:13" s="146" customFormat="1" x14ac:dyDescent="0.3">
      <c r="A106" s="173"/>
      <c r="D106" s="173"/>
      <c r="M106" s="194"/>
    </row>
  </sheetData>
  <mergeCells count="36">
    <mergeCell ref="C4:C5"/>
    <mergeCell ref="D4:E5"/>
    <mergeCell ref="F4:G5"/>
    <mergeCell ref="H4:I5"/>
    <mergeCell ref="B38:B39"/>
    <mergeCell ref="C38:C39"/>
    <mergeCell ref="D38:D39"/>
    <mergeCell ref="E38:E39"/>
    <mergeCell ref="B30:I30"/>
    <mergeCell ref="B21:B22"/>
    <mergeCell ref="C21:C22"/>
    <mergeCell ref="D21:E22"/>
    <mergeCell ref="F21:G22"/>
    <mergeCell ref="M4:M5"/>
    <mergeCell ref="M14:M16"/>
    <mergeCell ref="K4:K5"/>
    <mergeCell ref="J4:J5"/>
    <mergeCell ref="M7:M8"/>
    <mergeCell ref="M10:M12"/>
    <mergeCell ref="L4:L5"/>
    <mergeCell ref="J3:M3"/>
    <mergeCell ref="J21:J22"/>
    <mergeCell ref="K55:K56"/>
    <mergeCell ref="K58:K59"/>
    <mergeCell ref="F44:F46"/>
    <mergeCell ref="L31:L33"/>
    <mergeCell ref="L27:L29"/>
    <mergeCell ref="K21:K22"/>
    <mergeCell ref="L21:L22"/>
    <mergeCell ref="L24:L25"/>
    <mergeCell ref="F48:F49"/>
    <mergeCell ref="F38:F39"/>
    <mergeCell ref="F41:F42"/>
    <mergeCell ref="H21:I22"/>
    <mergeCell ref="B1:I3"/>
    <mergeCell ref="B4:B5"/>
  </mergeCells>
  <pageMargins left="0.7" right="0.7" top="0.75" bottom="0.75" header="0.3" footer="0.3"/>
  <pageSetup paperSize="8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6"/>
  <sheetViews>
    <sheetView zoomScale="54" zoomScaleNormal="100" workbookViewId="0">
      <selection activeCell="L25" sqref="L25"/>
    </sheetView>
  </sheetViews>
  <sheetFormatPr defaultRowHeight="12.5" x14ac:dyDescent="0.25"/>
  <cols>
    <col min="1" max="1" width="8.7265625" style="41"/>
    <col min="2" max="2" width="24.6328125" style="41" customWidth="1"/>
    <col min="3" max="5" width="8.7265625" style="41"/>
    <col min="6" max="6" width="10.08984375" style="43" customWidth="1"/>
    <col min="7" max="8" width="8.7265625" style="43"/>
    <col min="9" max="10" width="8.7265625" style="41"/>
    <col min="11" max="11" width="8.54296875" style="41" customWidth="1"/>
    <col min="12" max="14" width="8.7265625" style="41"/>
    <col min="15" max="15" width="12.7265625" style="41" customWidth="1"/>
    <col min="16" max="18" width="8.7265625" style="41"/>
    <col min="19" max="19" width="8.7265625" style="43"/>
    <col min="20" max="20" width="8.7265625" style="41"/>
    <col min="21" max="21" width="8.7265625" style="43"/>
    <col min="22" max="16384" width="8.7265625" style="41"/>
  </cols>
  <sheetData>
    <row r="1" spans="2:21" x14ac:dyDescent="0.25">
      <c r="B1" s="59"/>
      <c r="C1" s="60"/>
      <c r="D1" s="60"/>
      <c r="E1" s="60"/>
      <c r="F1" s="61"/>
      <c r="G1" s="61"/>
      <c r="H1" s="61"/>
      <c r="I1" s="60"/>
      <c r="J1" s="62"/>
    </row>
    <row r="2" spans="2:21" ht="15.5" x14ac:dyDescent="0.25">
      <c r="B2" s="318" t="s">
        <v>227</v>
      </c>
      <c r="C2" s="319"/>
      <c r="D2" s="319"/>
      <c r="E2" s="319"/>
      <c r="F2" s="319"/>
      <c r="G2" s="319"/>
      <c r="H2" s="319"/>
      <c r="I2" s="319"/>
      <c r="J2" s="320"/>
    </row>
    <row r="4" spans="2:21" ht="14.5" customHeight="1" x14ac:dyDescent="0.3">
      <c r="B4" s="322" t="s">
        <v>194</v>
      </c>
      <c r="C4" s="322"/>
      <c r="D4" s="322"/>
      <c r="E4" s="322"/>
      <c r="F4" s="322"/>
      <c r="G4" s="322"/>
      <c r="H4" s="322"/>
      <c r="I4" s="330" t="s">
        <v>195</v>
      </c>
      <c r="J4" s="331"/>
      <c r="K4" s="331"/>
      <c r="L4" s="331"/>
      <c r="M4" s="331"/>
      <c r="N4" s="332"/>
      <c r="O4" s="316" t="s">
        <v>211</v>
      </c>
    </row>
    <row r="5" spans="2:21" s="48" customFormat="1" ht="52" customHeight="1" x14ac:dyDescent="0.35">
      <c r="B5" s="44" t="s">
        <v>196</v>
      </c>
      <c r="C5" s="44" t="s">
        <v>191</v>
      </c>
      <c r="D5" s="44" t="s">
        <v>193</v>
      </c>
      <c r="E5" s="44" t="s">
        <v>192</v>
      </c>
      <c r="F5" s="45" t="s">
        <v>198</v>
      </c>
      <c r="G5" s="321" t="s">
        <v>23</v>
      </c>
      <c r="H5" s="321"/>
      <c r="I5" s="46" t="s">
        <v>191</v>
      </c>
      <c r="J5" s="46" t="s">
        <v>193</v>
      </c>
      <c r="K5" s="46" t="s">
        <v>192</v>
      </c>
      <c r="L5" s="47" t="s">
        <v>197</v>
      </c>
      <c r="M5" s="329" t="s">
        <v>23</v>
      </c>
      <c r="N5" s="329"/>
      <c r="O5" s="317"/>
      <c r="S5" s="49"/>
      <c r="U5" s="49"/>
    </row>
    <row r="6" spans="2:21" s="51" customFormat="1" ht="15" customHeight="1" x14ac:dyDescent="0.35">
      <c r="B6" s="51">
        <v>1</v>
      </c>
      <c r="C6" s="51">
        <v>1522</v>
      </c>
      <c r="D6" s="51">
        <v>107</v>
      </c>
      <c r="E6" s="51">
        <v>0</v>
      </c>
      <c r="F6" s="52">
        <v>92.97</v>
      </c>
      <c r="G6" s="53">
        <v>91.57</v>
      </c>
      <c r="H6" s="53">
        <v>94.15</v>
      </c>
      <c r="I6" s="42">
        <v>1409</v>
      </c>
      <c r="J6" s="56">
        <v>122</v>
      </c>
      <c r="K6" s="51">
        <v>0</v>
      </c>
      <c r="L6" s="63">
        <v>91.34</v>
      </c>
      <c r="M6" s="53">
        <v>89.75</v>
      </c>
      <c r="N6" s="53">
        <v>92.7</v>
      </c>
      <c r="O6" s="58">
        <f t="shared" ref="O6:O15" si="0">F6-L6</f>
        <v>1.6299999999999955</v>
      </c>
      <c r="S6" s="53"/>
      <c r="U6" s="53"/>
    </row>
    <row r="7" spans="2:21" s="51" customFormat="1" x14ac:dyDescent="0.35">
      <c r="B7" s="51">
        <v>2</v>
      </c>
      <c r="C7" s="51">
        <v>1415</v>
      </c>
      <c r="D7" s="51">
        <v>61</v>
      </c>
      <c r="E7" s="51">
        <v>0</v>
      </c>
      <c r="F7" s="52">
        <v>88.96</v>
      </c>
      <c r="G7" s="53">
        <v>87.28</v>
      </c>
      <c r="H7" s="53">
        <v>90.429999999999993</v>
      </c>
      <c r="I7" s="42">
        <v>1287</v>
      </c>
      <c r="J7" s="56">
        <v>57</v>
      </c>
      <c r="K7" s="51">
        <v>0</v>
      </c>
      <c r="L7" s="63">
        <v>87.3</v>
      </c>
      <c r="M7" s="53">
        <v>85.44</v>
      </c>
      <c r="N7" s="53">
        <v>88.929999999999993</v>
      </c>
      <c r="O7" s="58">
        <f t="shared" si="0"/>
        <v>1.6599999999999966</v>
      </c>
      <c r="S7" s="53"/>
      <c r="U7" s="53"/>
    </row>
    <row r="8" spans="2:21" s="51" customFormat="1" x14ac:dyDescent="0.35">
      <c r="B8" s="51">
        <v>3</v>
      </c>
      <c r="C8" s="51">
        <v>1354</v>
      </c>
      <c r="D8" s="51">
        <v>28</v>
      </c>
      <c r="E8" s="51">
        <v>138</v>
      </c>
      <c r="F8" s="52">
        <v>87.02</v>
      </c>
      <c r="G8" s="53">
        <v>85.22</v>
      </c>
      <c r="H8" s="53">
        <v>88.62</v>
      </c>
      <c r="I8" s="42">
        <v>1233</v>
      </c>
      <c r="J8" s="56">
        <v>37</v>
      </c>
      <c r="K8" s="51">
        <v>120</v>
      </c>
      <c r="L8" s="63">
        <v>84.54</v>
      </c>
      <c r="M8" s="53">
        <v>82.53</v>
      </c>
      <c r="N8" s="53">
        <v>86.33</v>
      </c>
      <c r="O8" s="58">
        <f t="shared" si="0"/>
        <v>2.4799999999999898</v>
      </c>
      <c r="S8" s="53"/>
      <c r="U8" s="53"/>
    </row>
    <row r="9" spans="2:21" s="51" customFormat="1" x14ac:dyDescent="0.35">
      <c r="B9" s="51">
        <v>4</v>
      </c>
      <c r="C9" s="51">
        <v>1188</v>
      </c>
      <c r="D9" s="51">
        <v>11</v>
      </c>
      <c r="E9" s="51">
        <v>127</v>
      </c>
      <c r="F9" s="52">
        <v>86.17</v>
      </c>
      <c r="G9" s="53">
        <v>84.31</v>
      </c>
      <c r="H9" s="53">
        <v>87.83</v>
      </c>
      <c r="I9" s="42">
        <v>1078</v>
      </c>
      <c r="J9" s="56">
        <v>11</v>
      </c>
      <c r="K9" s="51">
        <v>135</v>
      </c>
      <c r="L9" s="63">
        <v>83.61</v>
      </c>
      <c r="M9" s="53">
        <v>81.55</v>
      </c>
      <c r="N9" s="53">
        <v>85.460000000000008</v>
      </c>
      <c r="O9" s="58">
        <f t="shared" si="0"/>
        <v>2.5600000000000023</v>
      </c>
      <c r="S9" s="53"/>
      <c r="U9" s="53"/>
    </row>
    <row r="10" spans="2:21" s="51" customFormat="1" x14ac:dyDescent="0.35">
      <c r="B10" s="50">
        <v>5</v>
      </c>
      <c r="C10" s="50">
        <v>1050</v>
      </c>
      <c r="D10" s="50">
        <v>7</v>
      </c>
      <c r="E10" s="50">
        <v>124</v>
      </c>
      <c r="F10" s="54">
        <v>85.56</v>
      </c>
      <c r="G10" s="55">
        <v>83.66</v>
      </c>
      <c r="H10" s="55">
        <v>87.26</v>
      </c>
      <c r="I10" s="50">
        <v>935</v>
      </c>
      <c r="J10" s="57">
        <v>7</v>
      </c>
      <c r="K10" s="50">
        <v>145</v>
      </c>
      <c r="L10" s="64">
        <v>82.93</v>
      </c>
      <c r="M10" s="55">
        <v>80.820000000000007</v>
      </c>
      <c r="N10" s="55">
        <v>84.830000000000013</v>
      </c>
      <c r="O10" s="58">
        <f t="shared" si="0"/>
        <v>2.6299999999999955</v>
      </c>
      <c r="S10" s="53"/>
      <c r="U10" s="53"/>
    </row>
    <row r="11" spans="2:21" s="51" customFormat="1" x14ac:dyDescent="0.35">
      <c r="B11" s="51">
        <v>6</v>
      </c>
      <c r="C11" s="51">
        <v>919</v>
      </c>
      <c r="D11" s="51">
        <v>5</v>
      </c>
      <c r="E11" s="51">
        <v>142</v>
      </c>
      <c r="F11" s="52">
        <v>85.06</v>
      </c>
      <c r="G11" s="53">
        <v>83.11</v>
      </c>
      <c r="H11" s="53">
        <v>86.8</v>
      </c>
      <c r="I11" s="42">
        <v>782</v>
      </c>
      <c r="J11" s="56">
        <v>3</v>
      </c>
      <c r="K11" s="51">
        <v>124</v>
      </c>
      <c r="L11" s="63">
        <v>82.58</v>
      </c>
      <c r="M11" s="53">
        <v>80.44</v>
      </c>
      <c r="N11" s="53">
        <v>84.509999999999991</v>
      </c>
      <c r="O11" s="58">
        <f t="shared" si="0"/>
        <v>2.480000000000004</v>
      </c>
      <c r="S11" s="53"/>
      <c r="U11" s="53"/>
    </row>
    <row r="12" spans="2:21" s="51" customFormat="1" x14ac:dyDescent="0.35">
      <c r="B12" s="51">
        <v>7</v>
      </c>
      <c r="C12" s="51">
        <v>772</v>
      </c>
      <c r="D12" s="51">
        <v>0</v>
      </c>
      <c r="E12" s="51">
        <v>138</v>
      </c>
      <c r="F12" s="52">
        <v>85.06</v>
      </c>
      <c r="G12" s="53">
        <v>83.11</v>
      </c>
      <c r="H12" s="53">
        <v>86.8</v>
      </c>
      <c r="I12" s="42">
        <v>651</v>
      </c>
      <c r="J12" s="56">
        <v>0</v>
      </c>
      <c r="K12" s="51">
        <v>122</v>
      </c>
      <c r="L12" s="63">
        <v>82.58</v>
      </c>
      <c r="M12" s="53">
        <v>80.44</v>
      </c>
      <c r="N12" s="53">
        <v>84.509999999999991</v>
      </c>
      <c r="O12" s="58">
        <f t="shared" si="0"/>
        <v>2.480000000000004</v>
      </c>
      <c r="S12" s="53"/>
      <c r="U12" s="53"/>
    </row>
    <row r="13" spans="2:21" s="51" customFormat="1" x14ac:dyDescent="0.35">
      <c r="B13" s="51">
        <v>8</v>
      </c>
      <c r="C13" s="51">
        <v>634</v>
      </c>
      <c r="D13" s="51">
        <v>0</v>
      </c>
      <c r="E13" s="51">
        <v>115</v>
      </c>
      <c r="F13" s="52">
        <v>85.06</v>
      </c>
      <c r="G13" s="53">
        <v>83.11</v>
      </c>
      <c r="H13" s="53">
        <v>86.8</v>
      </c>
      <c r="I13" s="42">
        <v>527</v>
      </c>
      <c r="J13" s="56">
        <v>1</v>
      </c>
      <c r="K13" s="51">
        <v>107</v>
      </c>
      <c r="L13" s="63">
        <v>82.399999999999991</v>
      </c>
      <c r="M13" s="53">
        <v>80.23</v>
      </c>
      <c r="N13" s="53">
        <v>84.350000000000009</v>
      </c>
      <c r="O13" s="58">
        <f t="shared" si="0"/>
        <v>2.6600000000000108</v>
      </c>
      <c r="S13" s="53"/>
      <c r="U13" s="53"/>
    </row>
    <row r="14" spans="2:21" s="51" customFormat="1" x14ac:dyDescent="0.35">
      <c r="B14" s="51">
        <v>9</v>
      </c>
      <c r="C14" s="51">
        <v>519</v>
      </c>
      <c r="D14" s="51">
        <v>0</v>
      </c>
      <c r="E14" s="51">
        <v>132</v>
      </c>
      <c r="F14" s="52">
        <v>85.06</v>
      </c>
      <c r="G14" s="53">
        <v>83.11</v>
      </c>
      <c r="H14" s="53">
        <v>86.8</v>
      </c>
      <c r="I14" s="42">
        <v>418</v>
      </c>
      <c r="J14" s="56">
        <v>0</v>
      </c>
      <c r="K14" s="51">
        <v>116</v>
      </c>
      <c r="L14" s="63">
        <v>82.399999999999991</v>
      </c>
      <c r="M14" s="53">
        <v>80.23</v>
      </c>
      <c r="N14" s="53">
        <v>84.350000000000009</v>
      </c>
      <c r="O14" s="58">
        <f t="shared" si="0"/>
        <v>2.6600000000000108</v>
      </c>
      <c r="S14" s="53"/>
      <c r="U14" s="53"/>
    </row>
    <row r="15" spans="2:21" s="51" customFormat="1" x14ac:dyDescent="0.35">
      <c r="B15" s="183">
        <v>10</v>
      </c>
      <c r="C15" s="183">
        <v>387</v>
      </c>
      <c r="D15" s="183">
        <v>0</v>
      </c>
      <c r="E15" s="183">
        <v>145</v>
      </c>
      <c r="F15" s="184">
        <v>85.06</v>
      </c>
      <c r="G15" s="185">
        <v>83.11</v>
      </c>
      <c r="H15" s="185">
        <v>86.8</v>
      </c>
      <c r="I15" s="186">
        <v>302</v>
      </c>
      <c r="J15" s="187">
        <v>0</v>
      </c>
      <c r="K15" s="183">
        <v>98</v>
      </c>
      <c r="L15" s="188">
        <v>82.399999999999991</v>
      </c>
      <c r="M15" s="185">
        <v>80.23</v>
      </c>
      <c r="N15" s="185">
        <v>84.350000000000009</v>
      </c>
      <c r="O15" s="189">
        <f t="shared" si="0"/>
        <v>2.6600000000000108</v>
      </c>
      <c r="S15" s="53"/>
      <c r="U15" s="53"/>
    </row>
    <row r="16" spans="2:21" x14ac:dyDescent="0.25">
      <c r="B16" s="323"/>
      <c r="C16" s="324"/>
      <c r="D16" s="324"/>
      <c r="E16" s="324"/>
      <c r="F16" s="324"/>
      <c r="G16" s="324"/>
      <c r="H16" s="325"/>
      <c r="I16" s="326"/>
      <c r="J16" s="327"/>
      <c r="K16" s="327"/>
      <c r="L16" s="327"/>
      <c r="M16" s="327"/>
      <c r="N16" s="328"/>
      <c r="O16" s="190"/>
    </row>
  </sheetData>
  <mergeCells count="8">
    <mergeCell ref="O4:O5"/>
    <mergeCell ref="B2:J2"/>
    <mergeCell ref="G5:H5"/>
    <mergeCell ref="B4:H4"/>
    <mergeCell ref="B16:H16"/>
    <mergeCell ref="I16:N16"/>
    <mergeCell ref="M5:N5"/>
    <mergeCell ref="I4:N4"/>
  </mergeCells>
  <pageMargins left="0.7" right="0.7" top="0.75" bottom="0.75" header="0.3" footer="0.3"/>
  <pageSetup paperSize="8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41"/>
  <sheetViews>
    <sheetView zoomScale="71" zoomScaleNormal="100" workbookViewId="0">
      <selection activeCell="R31" sqref="R31"/>
    </sheetView>
  </sheetViews>
  <sheetFormatPr defaultRowHeight="11.5" x14ac:dyDescent="0.25"/>
  <cols>
    <col min="1" max="1" width="8.7265625" style="1"/>
    <col min="2" max="2" width="62.1796875" style="1" customWidth="1"/>
    <col min="3" max="3" width="15.81640625" style="1" customWidth="1"/>
    <col min="4" max="4" width="8.7265625" style="86"/>
    <col min="5" max="5" width="10.1796875" style="86" customWidth="1"/>
    <col min="6" max="6" width="8.7265625" style="86"/>
    <col min="7" max="7" width="9.7265625" style="86" customWidth="1"/>
    <col min="8" max="8" width="8.7265625" style="86"/>
    <col min="9" max="9" width="9.90625" style="86" customWidth="1"/>
    <col min="10" max="10" width="8.7265625" style="86"/>
    <col min="11" max="11" width="9.81640625" style="86" customWidth="1"/>
    <col min="12" max="12" width="8.7265625" style="1"/>
    <col min="13" max="13" width="8.7265625" style="85"/>
    <col min="14" max="22" width="8.7265625" style="1"/>
    <col min="23" max="23" width="21.7265625" style="1" customWidth="1"/>
    <col min="24" max="16384" width="8.7265625" style="1"/>
  </cols>
  <sheetData>
    <row r="3" spans="1:25" s="259" customFormat="1" ht="15.5" x14ac:dyDescent="0.35">
      <c r="B3" s="259" t="s">
        <v>228</v>
      </c>
      <c r="D3" s="260"/>
      <c r="E3" s="260"/>
      <c r="F3" s="260"/>
      <c r="G3" s="260"/>
      <c r="H3" s="260"/>
      <c r="I3" s="260"/>
      <c r="J3" s="260"/>
      <c r="K3" s="260"/>
      <c r="M3" s="261"/>
    </row>
    <row r="4" spans="1:25" s="259" customFormat="1" ht="15.5" x14ac:dyDescent="0.35">
      <c r="D4" s="260"/>
      <c r="E4" s="260"/>
      <c r="F4" s="260"/>
      <c r="G4" s="260"/>
      <c r="H4" s="260"/>
      <c r="I4" s="260"/>
      <c r="J4" s="260"/>
      <c r="K4" s="260"/>
      <c r="M4" s="261"/>
    </row>
    <row r="5" spans="1:25" x14ac:dyDescent="0.25">
      <c r="B5" s="119"/>
      <c r="C5" s="335" t="s">
        <v>206</v>
      </c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3" t="s">
        <v>212</v>
      </c>
      <c r="O5" s="333"/>
      <c r="P5" s="333"/>
      <c r="Q5" s="333"/>
      <c r="R5" s="333"/>
      <c r="S5" s="333"/>
      <c r="T5" s="333"/>
      <c r="U5" s="333"/>
      <c r="V5" s="333"/>
      <c r="W5" s="334"/>
    </row>
    <row r="6" spans="1:25" ht="14.5" customHeight="1" x14ac:dyDescent="0.25">
      <c r="A6" s="120"/>
      <c r="B6" s="339" t="s">
        <v>12</v>
      </c>
      <c r="C6" s="341" t="s">
        <v>144</v>
      </c>
      <c r="D6" s="340" t="s">
        <v>200</v>
      </c>
      <c r="E6" s="340"/>
      <c r="F6" s="340"/>
      <c r="G6" s="340" t="s">
        <v>201</v>
      </c>
      <c r="H6" s="340"/>
      <c r="I6" s="340"/>
      <c r="J6" s="340" t="s">
        <v>202</v>
      </c>
      <c r="K6" s="340"/>
      <c r="L6" s="340"/>
      <c r="M6" s="348" t="s">
        <v>231</v>
      </c>
      <c r="N6" s="346" t="s">
        <v>144</v>
      </c>
      <c r="O6" s="338" t="s">
        <v>200</v>
      </c>
      <c r="P6" s="338"/>
      <c r="Q6" s="338"/>
      <c r="R6" s="338" t="s">
        <v>201</v>
      </c>
      <c r="S6" s="338"/>
      <c r="T6" s="338"/>
      <c r="U6" s="338" t="s">
        <v>202</v>
      </c>
      <c r="V6" s="338"/>
      <c r="W6" s="338"/>
      <c r="X6" s="345" t="s">
        <v>207</v>
      </c>
      <c r="Y6" s="88"/>
    </row>
    <row r="7" spans="1:25" x14ac:dyDescent="0.25">
      <c r="A7" s="120"/>
      <c r="B7" s="339"/>
      <c r="C7" s="342"/>
      <c r="D7" s="340"/>
      <c r="E7" s="340"/>
      <c r="F7" s="340"/>
      <c r="G7" s="340"/>
      <c r="H7" s="340"/>
      <c r="I7" s="340"/>
      <c r="J7" s="340"/>
      <c r="K7" s="340"/>
      <c r="L7" s="340"/>
      <c r="M7" s="349"/>
      <c r="N7" s="346"/>
      <c r="O7" s="338"/>
      <c r="P7" s="338"/>
      <c r="Q7" s="338"/>
      <c r="R7" s="338"/>
      <c r="S7" s="338"/>
      <c r="T7" s="338"/>
      <c r="U7" s="338"/>
      <c r="V7" s="338"/>
      <c r="W7" s="338"/>
      <c r="X7" s="345"/>
      <c r="Y7" s="88"/>
    </row>
    <row r="8" spans="1:25" x14ac:dyDescent="0.25">
      <c r="A8" s="120"/>
      <c r="B8" s="339"/>
      <c r="C8" s="343"/>
      <c r="D8" s="340"/>
      <c r="E8" s="340"/>
      <c r="F8" s="340"/>
      <c r="G8" s="340"/>
      <c r="H8" s="340"/>
      <c r="I8" s="340"/>
      <c r="J8" s="340"/>
      <c r="K8" s="340"/>
      <c r="L8" s="340"/>
      <c r="M8" s="350"/>
      <c r="N8" s="346"/>
      <c r="O8" s="338"/>
      <c r="P8" s="338"/>
      <c r="Q8" s="338"/>
      <c r="R8" s="338"/>
      <c r="S8" s="338"/>
      <c r="T8" s="338"/>
      <c r="U8" s="338"/>
      <c r="V8" s="338"/>
      <c r="W8" s="338"/>
      <c r="X8" s="345"/>
      <c r="Y8" s="88"/>
    </row>
    <row r="9" spans="1:25" s="130" customFormat="1" ht="12" x14ac:dyDescent="0.3">
      <c r="A9" s="121"/>
      <c r="B9" s="122"/>
      <c r="C9" s="123"/>
      <c r="D9" s="124"/>
      <c r="E9" s="344" t="s">
        <v>23</v>
      </c>
      <c r="F9" s="344"/>
      <c r="G9" s="125"/>
      <c r="H9" s="347" t="s">
        <v>145</v>
      </c>
      <c r="I9" s="347"/>
      <c r="J9" s="124"/>
      <c r="K9" s="344" t="s">
        <v>23</v>
      </c>
      <c r="L9" s="344"/>
      <c r="M9" s="177"/>
      <c r="N9" s="126"/>
      <c r="O9" s="127"/>
      <c r="P9" s="344" t="s">
        <v>23</v>
      </c>
      <c r="Q9" s="344"/>
      <c r="R9" s="127"/>
      <c r="S9" s="344" t="s">
        <v>23</v>
      </c>
      <c r="T9" s="344"/>
      <c r="U9" s="127"/>
      <c r="V9" s="344" t="s">
        <v>23</v>
      </c>
      <c r="W9" s="344"/>
      <c r="X9" s="128"/>
      <c r="Y9" s="129"/>
    </row>
    <row r="10" spans="1:25" ht="14.5" customHeight="1" x14ac:dyDescent="0.25">
      <c r="A10" s="120"/>
      <c r="B10" s="79" t="s">
        <v>11</v>
      </c>
      <c r="C10" s="80">
        <v>476</v>
      </c>
      <c r="D10" s="131">
        <v>95.59</v>
      </c>
      <c r="E10" s="132">
        <v>93.31</v>
      </c>
      <c r="F10" s="132">
        <v>97.1</v>
      </c>
      <c r="G10" s="133">
        <v>90.92</v>
      </c>
      <c r="H10" s="134">
        <v>87.949999999999989</v>
      </c>
      <c r="I10" s="134">
        <v>93.19</v>
      </c>
      <c r="J10" s="131">
        <v>89.39</v>
      </c>
      <c r="K10" s="132">
        <v>86.19</v>
      </c>
      <c r="L10" s="132">
        <v>91.88</v>
      </c>
      <c r="M10" s="215">
        <f>100*(0.0144/(49/476))</f>
        <v>13.988571428571428</v>
      </c>
      <c r="N10" s="80">
        <v>476</v>
      </c>
      <c r="O10" s="135">
        <v>95.38</v>
      </c>
      <c r="P10" s="80">
        <v>93.07</v>
      </c>
      <c r="Q10" s="80">
        <v>96.93</v>
      </c>
      <c r="R10" s="135">
        <v>89.78</v>
      </c>
      <c r="S10" s="80">
        <v>86.66</v>
      </c>
      <c r="T10" s="80">
        <v>92.2</v>
      </c>
      <c r="U10" s="135">
        <v>87.91</v>
      </c>
      <c r="V10" s="80">
        <v>84.53</v>
      </c>
      <c r="W10" s="80">
        <v>90.600000000000009</v>
      </c>
      <c r="X10" s="136">
        <f t="shared" ref="X10:X21" si="0">J10-U10</f>
        <v>1.480000000000004</v>
      </c>
      <c r="Y10" s="88"/>
    </row>
    <row r="11" spans="1:25" x14ac:dyDescent="0.25">
      <c r="A11" s="120"/>
      <c r="B11" s="79" t="s">
        <v>10</v>
      </c>
      <c r="C11" s="80">
        <v>195</v>
      </c>
      <c r="D11" s="131">
        <v>96.41</v>
      </c>
      <c r="E11" s="132">
        <v>92.62</v>
      </c>
      <c r="F11" s="132">
        <v>98.27</v>
      </c>
      <c r="G11" s="133">
        <v>95.38</v>
      </c>
      <c r="H11" s="134">
        <v>91.320000000000007</v>
      </c>
      <c r="I11" s="134">
        <v>97.570000000000007</v>
      </c>
      <c r="J11" s="131">
        <v>94.78</v>
      </c>
      <c r="K11" s="132">
        <v>90.5</v>
      </c>
      <c r="L11" s="132">
        <v>97.16</v>
      </c>
      <c r="M11" s="215">
        <f>100*(0.0161/(11/195))</f>
        <v>28.540909090909089</v>
      </c>
      <c r="N11" s="80">
        <v>149</v>
      </c>
      <c r="O11" s="135">
        <v>96.64</v>
      </c>
      <c r="P11" s="80">
        <v>92.13</v>
      </c>
      <c r="Q11" s="80">
        <v>98.59</v>
      </c>
      <c r="R11" s="135">
        <v>95.3</v>
      </c>
      <c r="S11" s="80">
        <v>90.4</v>
      </c>
      <c r="T11" s="80">
        <v>97.72999999999999</v>
      </c>
      <c r="U11" s="135">
        <v>95.3</v>
      </c>
      <c r="V11" s="80">
        <v>90.4</v>
      </c>
      <c r="W11" s="80">
        <v>97.72999999999999</v>
      </c>
      <c r="X11" s="136">
        <f t="shared" si="0"/>
        <v>-0.51999999999999602</v>
      </c>
      <c r="Y11" s="88"/>
    </row>
    <row r="12" spans="1:25" x14ac:dyDescent="0.25">
      <c r="A12" s="120"/>
      <c r="B12" s="79" t="s">
        <v>9</v>
      </c>
      <c r="C12" s="80">
        <v>337</v>
      </c>
      <c r="D12" s="131">
        <v>84.87</v>
      </c>
      <c r="E12" s="132">
        <v>80.58</v>
      </c>
      <c r="F12" s="132">
        <v>88.28</v>
      </c>
      <c r="G12" s="133">
        <v>74.900000000000006</v>
      </c>
      <c r="H12" s="134">
        <v>69.89</v>
      </c>
      <c r="I12" s="134">
        <v>79.210000000000008</v>
      </c>
      <c r="J12" s="131">
        <v>73.45</v>
      </c>
      <c r="K12" s="132">
        <v>68.320000000000007</v>
      </c>
      <c r="L12" s="132">
        <v>77.88000000000001</v>
      </c>
      <c r="M12" s="215">
        <f>100*(0.0244/(91/337))</f>
        <v>9.0360439560439563</v>
      </c>
      <c r="N12" s="80">
        <v>295</v>
      </c>
      <c r="O12" s="135">
        <v>80.679999999999993</v>
      </c>
      <c r="P12" s="80">
        <v>75.69</v>
      </c>
      <c r="Q12" s="80">
        <v>84.740000000000009</v>
      </c>
      <c r="R12" s="135">
        <v>71.760000000000005</v>
      </c>
      <c r="S12" s="80">
        <v>66.239999999999995</v>
      </c>
      <c r="T12" s="80">
        <v>76.55</v>
      </c>
      <c r="U12" s="135">
        <v>69.3</v>
      </c>
      <c r="V12" s="80">
        <v>63.6</v>
      </c>
      <c r="W12" s="80">
        <v>74.28</v>
      </c>
      <c r="X12" s="136">
        <f t="shared" si="0"/>
        <v>4.1500000000000057</v>
      </c>
      <c r="Y12" s="88"/>
    </row>
    <row r="13" spans="1:25" x14ac:dyDescent="0.25">
      <c r="A13" s="120"/>
      <c r="B13" s="79" t="s">
        <v>8</v>
      </c>
      <c r="C13" s="80">
        <v>96</v>
      </c>
      <c r="D13" s="131">
        <v>92.710000000000008</v>
      </c>
      <c r="E13" s="132">
        <v>85.31</v>
      </c>
      <c r="F13" s="132">
        <v>96.460000000000008</v>
      </c>
      <c r="G13" s="133">
        <v>83.11</v>
      </c>
      <c r="H13" s="134">
        <v>73.91</v>
      </c>
      <c r="I13" s="134">
        <v>89.29</v>
      </c>
      <c r="J13" s="131">
        <v>79.510000000000005</v>
      </c>
      <c r="K13" s="132">
        <v>69.73</v>
      </c>
      <c r="L13" s="132">
        <v>86.429999999999993</v>
      </c>
      <c r="M13" s="215">
        <f>100*(0.0421/(19/96))</f>
        <v>21.271578947368422</v>
      </c>
      <c r="N13" s="80">
        <v>102</v>
      </c>
      <c r="O13" s="135">
        <v>86.27</v>
      </c>
      <c r="P13" s="80">
        <v>77.929999999999993</v>
      </c>
      <c r="Q13" s="80">
        <v>91.63</v>
      </c>
      <c r="R13" s="135">
        <v>74.290000000000006</v>
      </c>
      <c r="S13" s="80">
        <v>64.570000000000007</v>
      </c>
      <c r="T13" s="80">
        <v>81.710000000000008</v>
      </c>
      <c r="U13" s="135">
        <v>73.13</v>
      </c>
      <c r="V13" s="80">
        <v>63.29</v>
      </c>
      <c r="W13" s="80">
        <v>80.73</v>
      </c>
      <c r="X13" s="136">
        <f t="shared" si="0"/>
        <v>6.3800000000000097</v>
      </c>
      <c r="Y13" s="88"/>
    </row>
    <row r="14" spans="1:25" x14ac:dyDescent="0.25">
      <c r="A14" s="120"/>
      <c r="B14" s="79" t="s">
        <v>7</v>
      </c>
      <c r="C14" s="80">
        <v>45</v>
      </c>
      <c r="D14" s="131">
        <v>100</v>
      </c>
      <c r="E14" s="132" t="s">
        <v>199</v>
      </c>
      <c r="F14" s="132"/>
      <c r="G14" s="133">
        <v>100</v>
      </c>
      <c r="H14" s="134"/>
      <c r="I14" s="134"/>
      <c r="J14" s="131">
        <v>100</v>
      </c>
      <c r="K14" s="132"/>
      <c r="L14" s="132"/>
      <c r="M14" s="215"/>
      <c r="N14" s="80">
        <v>41</v>
      </c>
      <c r="O14" s="135">
        <v>100</v>
      </c>
      <c r="P14" s="80" t="s">
        <v>204</v>
      </c>
      <c r="Q14" s="80" t="s">
        <v>204</v>
      </c>
      <c r="R14" s="135">
        <v>100</v>
      </c>
      <c r="S14" s="80" t="s">
        <v>204</v>
      </c>
      <c r="T14" s="80" t="s">
        <v>204</v>
      </c>
      <c r="U14" s="135">
        <v>100</v>
      </c>
      <c r="V14" s="80" t="s">
        <v>204</v>
      </c>
      <c r="W14" s="80" t="s">
        <v>204</v>
      </c>
      <c r="X14" s="136">
        <f t="shared" si="0"/>
        <v>0</v>
      </c>
      <c r="Y14" s="88"/>
    </row>
    <row r="15" spans="1:25" s="85" customFormat="1" x14ac:dyDescent="0.25">
      <c r="A15" s="137"/>
      <c r="B15" s="107" t="s">
        <v>6</v>
      </c>
      <c r="C15" s="108">
        <v>69</v>
      </c>
      <c r="D15" s="133">
        <v>95.65</v>
      </c>
      <c r="E15" s="134">
        <v>87.12</v>
      </c>
      <c r="F15" s="134">
        <v>98.58</v>
      </c>
      <c r="G15" s="133">
        <v>94.15</v>
      </c>
      <c r="H15" s="134">
        <v>85.15</v>
      </c>
      <c r="I15" s="134">
        <v>97.76</v>
      </c>
      <c r="J15" s="133">
        <v>94.15</v>
      </c>
      <c r="K15" s="134">
        <v>85.15</v>
      </c>
      <c r="L15" s="134">
        <v>97.76</v>
      </c>
      <c r="M15" s="215">
        <f>100*(0.0284/(4/69))</f>
        <v>48.99</v>
      </c>
      <c r="N15" s="108">
        <v>53</v>
      </c>
      <c r="O15" s="138">
        <v>98.11</v>
      </c>
      <c r="P15" s="108">
        <v>87.350000000000009</v>
      </c>
      <c r="Q15" s="108">
        <v>99.72999999999999</v>
      </c>
      <c r="R15" s="138">
        <v>96.17</v>
      </c>
      <c r="S15" s="108">
        <v>85.54</v>
      </c>
      <c r="T15" s="108">
        <v>99.03</v>
      </c>
      <c r="U15" s="138">
        <v>96.17</v>
      </c>
      <c r="V15" s="108">
        <v>85.54</v>
      </c>
      <c r="W15" s="108">
        <v>99.03</v>
      </c>
      <c r="X15" s="139">
        <f t="shared" si="0"/>
        <v>-2.019999999999996</v>
      </c>
      <c r="Y15" s="140"/>
    </row>
    <row r="16" spans="1:25" x14ac:dyDescent="0.25">
      <c r="A16" s="120"/>
      <c r="B16" s="79" t="s">
        <v>5</v>
      </c>
      <c r="C16" s="80">
        <v>22</v>
      </c>
      <c r="D16" s="131">
        <v>77.27000000000001</v>
      </c>
      <c r="E16" s="132">
        <v>53.74</v>
      </c>
      <c r="F16" s="132">
        <v>89.85</v>
      </c>
      <c r="G16" s="133">
        <v>72.72999999999999</v>
      </c>
      <c r="H16" s="134">
        <v>49.1</v>
      </c>
      <c r="I16" s="134">
        <v>86.71</v>
      </c>
      <c r="J16" s="131">
        <v>72.72999999999999</v>
      </c>
      <c r="K16" s="132">
        <v>49.1</v>
      </c>
      <c r="L16" s="132">
        <v>86.71</v>
      </c>
      <c r="M16" s="215">
        <f>100*(0.095/(6/22))</f>
        <v>34.833333333333336</v>
      </c>
      <c r="N16" s="80">
        <v>18</v>
      </c>
      <c r="O16" s="135">
        <v>77.78</v>
      </c>
      <c r="P16" s="80">
        <v>51.1</v>
      </c>
      <c r="Q16" s="80">
        <v>91.02</v>
      </c>
      <c r="R16" s="135">
        <v>72.22</v>
      </c>
      <c r="S16" s="80">
        <v>45.62</v>
      </c>
      <c r="T16" s="80">
        <v>87.38</v>
      </c>
      <c r="U16" s="135">
        <v>72.22</v>
      </c>
      <c r="V16" s="80">
        <v>45.62</v>
      </c>
      <c r="W16" s="80">
        <v>87.38</v>
      </c>
      <c r="X16" s="136">
        <f t="shared" si="0"/>
        <v>0.50999999999999091</v>
      </c>
      <c r="Y16" s="88"/>
    </row>
    <row r="17" spans="1:25" x14ac:dyDescent="0.25">
      <c r="A17" s="120"/>
      <c r="B17" s="79" t="s">
        <v>4</v>
      </c>
      <c r="C17" s="80">
        <v>77</v>
      </c>
      <c r="D17" s="131">
        <v>97.399999999999991</v>
      </c>
      <c r="E17" s="132">
        <v>90.01</v>
      </c>
      <c r="F17" s="132">
        <v>99.339999999999989</v>
      </c>
      <c r="G17" s="133">
        <v>85.6</v>
      </c>
      <c r="H17" s="134">
        <v>75.5</v>
      </c>
      <c r="I17" s="134">
        <v>91.759999999999991</v>
      </c>
      <c r="J17" s="131">
        <v>80.989999999999995</v>
      </c>
      <c r="K17" s="132">
        <v>69.94</v>
      </c>
      <c r="L17" s="132">
        <v>88.31</v>
      </c>
      <c r="M17" s="215">
        <f>100*(0.046/(15/77))</f>
        <v>23.61333333333333</v>
      </c>
      <c r="N17" s="80">
        <v>79</v>
      </c>
      <c r="O17" s="135">
        <v>92.41</v>
      </c>
      <c r="P17" s="80">
        <v>83.87</v>
      </c>
      <c r="Q17" s="80">
        <v>96.509999999999991</v>
      </c>
      <c r="R17" s="135">
        <v>82.16</v>
      </c>
      <c r="S17" s="80">
        <v>71.740000000000009</v>
      </c>
      <c r="T17" s="80">
        <v>89.03</v>
      </c>
      <c r="U17" s="135">
        <v>78.92</v>
      </c>
      <c r="V17" s="80">
        <v>67.789999999999992</v>
      </c>
      <c r="W17" s="80">
        <v>86.58</v>
      </c>
      <c r="X17" s="136">
        <f t="shared" si="0"/>
        <v>2.0699999999999932</v>
      </c>
      <c r="Y17" s="88"/>
    </row>
    <row r="18" spans="1:25" x14ac:dyDescent="0.25">
      <c r="A18" s="120"/>
      <c r="B18" s="79" t="s">
        <v>3</v>
      </c>
      <c r="C18" s="80">
        <v>84</v>
      </c>
      <c r="D18" s="131">
        <v>89.29</v>
      </c>
      <c r="E18" s="132">
        <v>80.42</v>
      </c>
      <c r="F18" s="132">
        <v>94.28</v>
      </c>
      <c r="G18" s="133">
        <v>78.28</v>
      </c>
      <c r="H18" s="134">
        <v>67.75</v>
      </c>
      <c r="I18" s="134">
        <v>85.72999999999999</v>
      </c>
      <c r="J18" s="131">
        <v>76.67</v>
      </c>
      <c r="K18" s="132">
        <v>65.81</v>
      </c>
      <c r="L18" s="132">
        <v>84.48</v>
      </c>
      <c r="M18" s="215">
        <f>100*(0.0472/(19/84))</f>
        <v>20.867368421052632</v>
      </c>
      <c r="N18" s="80">
        <v>91</v>
      </c>
      <c r="O18" s="135">
        <v>89.01</v>
      </c>
      <c r="P18" s="80">
        <v>80.540000000000006</v>
      </c>
      <c r="Q18" s="80">
        <v>93.93</v>
      </c>
      <c r="R18" s="135">
        <v>72.09</v>
      </c>
      <c r="S18" s="80">
        <v>61.529999999999994</v>
      </c>
      <c r="T18" s="80">
        <v>80.210000000000008</v>
      </c>
      <c r="U18" s="135">
        <v>69.260000000000005</v>
      </c>
      <c r="V18" s="80">
        <v>58.35</v>
      </c>
      <c r="W18" s="80">
        <v>77.849999999999994</v>
      </c>
      <c r="X18" s="136">
        <f t="shared" si="0"/>
        <v>7.4099999999999966</v>
      </c>
      <c r="Y18" s="88"/>
    </row>
    <row r="19" spans="1:25" x14ac:dyDescent="0.25">
      <c r="A19" s="120"/>
      <c r="B19" s="79" t="s">
        <v>2</v>
      </c>
      <c r="C19" s="80">
        <v>53</v>
      </c>
      <c r="D19" s="131">
        <v>98.11</v>
      </c>
      <c r="E19" s="132">
        <v>87.350000000000009</v>
      </c>
      <c r="F19" s="132">
        <v>99.72999999999999</v>
      </c>
      <c r="G19" s="133">
        <v>98.11</v>
      </c>
      <c r="H19" s="134">
        <v>87.350000000000009</v>
      </c>
      <c r="I19" s="134">
        <v>99.72999999999999</v>
      </c>
      <c r="J19" s="131">
        <v>98.11</v>
      </c>
      <c r="K19" s="132">
        <v>87.350000000000009</v>
      </c>
      <c r="L19" s="132">
        <v>99.72999999999999</v>
      </c>
      <c r="M19" s="215">
        <f>100*(0.0187/(1/53))</f>
        <v>99.110000000000014</v>
      </c>
      <c r="N19" s="80">
        <v>50</v>
      </c>
      <c r="O19" s="135">
        <v>98</v>
      </c>
      <c r="P19" s="80">
        <v>86.64</v>
      </c>
      <c r="Q19" s="80">
        <v>99.72</v>
      </c>
      <c r="R19" s="135">
        <v>98</v>
      </c>
      <c r="S19" s="80">
        <v>86.64</v>
      </c>
      <c r="T19" s="80">
        <v>99.72</v>
      </c>
      <c r="U19" s="135">
        <v>98</v>
      </c>
      <c r="V19" s="80">
        <v>86.64</v>
      </c>
      <c r="W19" s="80">
        <v>99.72</v>
      </c>
      <c r="X19" s="136">
        <f t="shared" si="0"/>
        <v>0.10999999999999943</v>
      </c>
      <c r="Y19" s="88"/>
    </row>
    <row r="20" spans="1:25" x14ac:dyDescent="0.25">
      <c r="A20" s="120"/>
      <c r="B20" s="79" t="s">
        <v>1</v>
      </c>
      <c r="C20" s="80">
        <v>66</v>
      </c>
      <c r="D20" s="131">
        <v>98.48</v>
      </c>
      <c r="E20" s="132">
        <v>89.73</v>
      </c>
      <c r="F20" s="132">
        <v>99.79</v>
      </c>
      <c r="G20" s="133">
        <v>93.820000000000007</v>
      </c>
      <c r="H20" s="134">
        <v>84.36</v>
      </c>
      <c r="I20" s="134">
        <v>97.64</v>
      </c>
      <c r="J20" s="131">
        <v>93.820000000000007</v>
      </c>
      <c r="K20" s="132">
        <v>84.36</v>
      </c>
      <c r="L20" s="132">
        <v>97.64</v>
      </c>
      <c r="M20" s="215">
        <f>100*(0.0299/(4/66))</f>
        <v>49.334999999999994</v>
      </c>
      <c r="N20" s="80">
        <v>53</v>
      </c>
      <c r="O20" s="135">
        <v>96.23</v>
      </c>
      <c r="P20" s="80">
        <v>85.740000000000009</v>
      </c>
      <c r="Q20" s="80">
        <v>99.039999999999992</v>
      </c>
      <c r="R20" s="135">
        <v>90.28</v>
      </c>
      <c r="S20" s="80">
        <v>78.19</v>
      </c>
      <c r="T20" s="80">
        <v>95.84</v>
      </c>
      <c r="U20" s="135">
        <v>90.28</v>
      </c>
      <c r="V20" s="80">
        <v>78.19</v>
      </c>
      <c r="W20" s="80">
        <v>95.84</v>
      </c>
      <c r="X20" s="136">
        <f t="shared" si="0"/>
        <v>3.5400000000000063</v>
      </c>
      <c r="Y20" s="88"/>
    </row>
    <row r="21" spans="1:25" x14ac:dyDescent="0.25">
      <c r="A21" s="120"/>
      <c r="B21" s="79" t="s">
        <v>0</v>
      </c>
      <c r="C21" s="81"/>
      <c r="D21" s="141"/>
      <c r="E21" s="132"/>
      <c r="F21" s="132"/>
      <c r="G21" s="142"/>
      <c r="H21" s="134"/>
      <c r="I21" s="134"/>
      <c r="J21" s="141"/>
      <c r="K21" s="132"/>
      <c r="L21" s="132"/>
      <c r="M21" s="134"/>
      <c r="N21" s="108">
        <v>2</v>
      </c>
      <c r="O21" s="135"/>
      <c r="P21" s="80"/>
      <c r="Q21" s="80"/>
      <c r="R21" s="135"/>
      <c r="S21" s="80"/>
      <c r="T21" s="80"/>
      <c r="U21" s="135"/>
      <c r="V21" s="80"/>
      <c r="W21" s="80"/>
      <c r="X21" s="136">
        <f t="shared" si="0"/>
        <v>0</v>
      </c>
      <c r="Y21" s="88"/>
    </row>
    <row r="22" spans="1:25" s="130" customFormat="1" ht="12" x14ac:dyDescent="0.3">
      <c r="B22" s="337" t="s">
        <v>232</v>
      </c>
      <c r="C22" s="337"/>
      <c r="D22" s="337"/>
      <c r="E22" s="337"/>
      <c r="F22" s="337"/>
      <c r="G22" s="337"/>
      <c r="H22" s="212"/>
      <c r="I22" s="212"/>
      <c r="J22" s="212"/>
      <c r="K22" s="212"/>
      <c r="L22" s="213"/>
      <c r="M22" s="216"/>
      <c r="N22" s="213"/>
      <c r="O22" s="213"/>
      <c r="P22" s="213"/>
      <c r="Q22" s="213"/>
      <c r="R22" s="213"/>
      <c r="S22" s="213"/>
      <c r="T22" s="213"/>
      <c r="U22" s="213"/>
      <c r="V22" s="213"/>
      <c r="W22" s="213"/>
    </row>
    <row r="23" spans="1:25" s="130" customFormat="1" ht="12" x14ac:dyDescent="0.3">
      <c r="B23" s="130" t="s">
        <v>233</v>
      </c>
      <c r="D23" s="214"/>
      <c r="E23" s="214"/>
      <c r="F23" s="214"/>
      <c r="G23" s="214"/>
      <c r="H23" s="214"/>
      <c r="I23" s="214"/>
      <c r="J23" s="214"/>
      <c r="K23" s="214"/>
      <c r="M23" s="217"/>
    </row>
    <row r="25" spans="1:25" s="143" customFormat="1" x14ac:dyDescent="0.35">
      <c r="B25" s="84" t="s">
        <v>208</v>
      </c>
      <c r="C25" s="84" t="s">
        <v>11</v>
      </c>
      <c r="D25" s="84" t="s">
        <v>10</v>
      </c>
      <c r="E25" s="84" t="s">
        <v>9</v>
      </c>
      <c r="F25" s="84" t="s">
        <v>8</v>
      </c>
      <c r="G25" s="84" t="s">
        <v>7</v>
      </c>
      <c r="H25" s="84" t="s">
        <v>6</v>
      </c>
      <c r="I25" s="84" t="s">
        <v>5</v>
      </c>
      <c r="J25" s="84" t="s">
        <v>4</v>
      </c>
      <c r="K25" s="84" t="s">
        <v>3</v>
      </c>
      <c r="L25" s="84" t="s">
        <v>2</v>
      </c>
      <c r="M25" s="84" t="s">
        <v>1</v>
      </c>
      <c r="N25" s="84" t="s">
        <v>203</v>
      </c>
    </row>
    <row r="26" spans="1:25" x14ac:dyDescent="0.25">
      <c r="B26" s="77">
        <v>1</v>
      </c>
      <c r="C26" s="144">
        <v>95.59</v>
      </c>
      <c r="D26" s="1">
        <v>96.41</v>
      </c>
      <c r="E26" s="1">
        <v>84.87</v>
      </c>
      <c r="F26" s="1">
        <v>92.710000000000008</v>
      </c>
      <c r="G26" s="1">
        <v>100</v>
      </c>
      <c r="H26" s="1">
        <v>95.65</v>
      </c>
      <c r="I26" s="1">
        <v>77.27000000000001</v>
      </c>
      <c r="J26" s="1">
        <v>97.399999999999991</v>
      </c>
      <c r="K26" s="1">
        <v>89.29</v>
      </c>
      <c r="L26" s="1">
        <v>98.11</v>
      </c>
      <c r="M26" s="85">
        <v>98.48</v>
      </c>
      <c r="N26" s="1">
        <v>92.97</v>
      </c>
    </row>
    <row r="27" spans="1:25" x14ac:dyDescent="0.25">
      <c r="B27" s="77">
        <v>2</v>
      </c>
      <c r="C27" s="144">
        <v>92.02</v>
      </c>
      <c r="D27" s="1">
        <v>95.38</v>
      </c>
      <c r="E27" s="1">
        <v>77.45</v>
      </c>
      <c r="F27" s="1">
        <v>89.58</v>
      </c>
      <c r="G27" s="1">
        <v>100</v>
      </c>
      <c r="H27" s="1">
        <v>94.15</v>
      </c>
      <c r="I27" s="1">
        <v>72.72999999999999</v>
      </c>
      <c r="J27" s="1">
        <v>89.61</v>
      </c>
      <c r="K27" s="1">
        <v>83.33</v>
      </c>
      <c r="L27" s="1">
        <v>98.11</v>
      </c>
      <c r="M27" s="85">
        <v>95.45</v>
      </c>
      <c r="N27" s="1">
        <v>88.96</v>
      </c>
    </row>
    <row r="28" spans="1:25" x14ac:dyDescent="0.25">
      <c r="B28" s="77">
        <v>3</v>
      </c>
      <c r="C28" s="144">
        <v>90.92</v>
      </c>
      <c r="D28" s="1">
        <v>95.38</v>
      </c>
      <c r="E28" s="1">
        <v>74.900000000000006</v>
      </c>
      <c r="F28" s="1">
        <v>83.11</v>
      </c>
      <c r="G28" s="1">
        <v>100</v>
      </c>
      <c r="H28" s="1">
        <v>94.15</v>
      </c>
      <c r="I28" s="1">
        <v>72.72999999999999</v>
      </c>
      <c r="J28" s="1">
        <v>85.6</v>
      </c>
      <c r="K28" s="1">
        <v>78.28</v>
      </c>
      <c r="L28" s="1">
        <v>98.11</v>
      </c>
      <c r="M28" s="85">
        <v>93.820000000000007</v>
      </c>
      <c r="N28" s="1">
        <v>87.02</v>
      </c>
    </row>
    <row r="29" spans="1:25" x14ac:dyDescent="0.25">
      <c r="B29" s="77">
        <v>4</v>
      </c>
      <c r="C29" s="144">
        <v>90.44</v>
      </c>
      <c r="D29" s="1">
        <v>94.78</v>
      </c>
      <c r="E29" s="1">
        <v>73.45</v>
      </c>
      <c r="F29" s="1">
        <v>80.78</v>
      </c>
      <c r="G29" s="1">
        <v>100</v>
      </c>
      <c r="H29" s="1">
        <v>94.15</v>
      </c>
      <c r="I29" s="1">
        <v>72.72999999999999</v>
      </c>
      <c r="J29" s="1">
        <v>82.65</v>
      </c>
      <c r="K29" s="1">
        <v>78.28</v>
      </c>
      <c r="L29" s="1">
        <v>98.11</v>
      </c>
      <c r="M29" s="85">
        <v>93.820000000000007</v>
      </c>
      <c r="N29" s="1">
        <v>86.17</v>
      </c>
    </row>
    <row r="30" spans="1:25" x14ac:dyDescent="0.25">
      <c r="B30" s="83">
        <v>5</v>
      </c>
      <c r="C30" s="145">
        <v>89.39</v>
      </c>
      <c r="D30" s="145">
        <v>94.78</v>
      </c>
      <c r="E30" s="145">
        <v>73.45</v>
      </c>
      <c r="F30" s="145">
        <v>79.510000000000005</v>
      </c>
      <c r="G30" s="145">
        <v>100</v>
      </c>
      <c r="H30" s="145">
        <v>94.15</v>
      </c>
      <c r="I30" s="145">
        <v>72.72999999999999</v>
      </c>
      <c r="J30" s="145">
        <v>80.989999999999995</v>
      </c>
      <c r="K30" s="145">
        <v>76.67</v>
      </c>
      <c r="L30" s="145">
        <v>98.11</v>
      </c>
      <c r="M30" s="218">
        <v>93.820000000000007</v>
      </c>
      <c r="N30" s="145">
        <v>85.56</v>
      </c>
    </row>
    <row r="31" spans="1:25" x14ac:dyDescent="0.25">
      <c r="B31" s="77">
        <v>6</v>
      </c>
      <c r="C31" s="144">
        <v>89.39</v>
      </c>
      <c r="D31" s="1">
        <v>93.94</v>
      </c>
      <c r="E31" s="1">
        <v>71.92</v>
      </c>
      <c r="F31" s="1">
        <v>79.510000000000005</v>
      </c>
      <c r="G31" s="1">
        <v>100</v>
      </c>
      <c r="H31" s="1">
        <v>94.15</v>
      </c>
      <c r="I31" s="1">
        <v>72.72999999999999</v>
      </c>
      <c r="J31" s="1">
        <v>79.149999999999991</v>
      </c>
      <c r="K31" s="1">
        <v>76.67</v>
      </c>
      <c r="L31" s="1">
        <v>98.11</v>
      </c>
      <c r="M31" s="85">
        <v>93.820000000000007</v>
      </c>
      <c r="N31" s="1">
        <v>85.06</v>
      </c>
    </row>
    <row r="32" spans="1:25" x14ac:dyDescent="0.25">
      <c r="B32" s="77">
        <v>7</v>
      </c>
      <c r="C32" s="144">
        <v>89.39</v>
      </c>
      <c r="D32" s="1">
        <v>93.94</v>
      </c>
      <c r="E32" s="1">
        <v>71.92</v>
      </c>
      <c r="F32" s="1">
        <v>79.510000000000005</v>
      </c>
      <c r="G32" s="1">
        <v>100</v>
      </c>
      <c r="H32" s="1">
        <v>94.15</v>
      </c>
      <c r="I32" s="1">
        <v>72.72999999999999</v>
      </c>
      <c r="J32" s="1">
        <v>79.149999999999991</v>
      </c>
      <c r="K32" s="1">
        <v>76.67</v>
      </c>
      <c r="L32" s="1">
        <v>98.11</v>
      </c>
      <c r="M32" s="85">
        <v>93.820000000000007</v>
      </c>
      <c r="N32" s="1">
        <v>85.06</v>
      </c>
    </row>
    <row r="33" spans="2:14" x14ac:dyDescent="0.25">
      <c r="B33" s="77">
        <v>8</v>
      </c>
      <c r="C33" s="144">
        <v>89.39</v>
      </c>
      <c r="D33" s="1">
        <v>93.94</v>
      </c>
      <c r="E33" s="1">
        <v>71.92</v>
      </c>
      <c r="F33" s="1">
        <v>79.510000000000005</v>
      </c>
      <c r="G33" s="1">
        <v>100</v>
      </c>
      <c r="H33" s="1">
        <v>94.15</v>
      </c>
      <c r="I33" s="1">
        <v>72.72999999999999</v>
      </c>
      <c r="J33" s="1">
        <v>79.149999999999991</v>
      </c>
      <c r="K33" s="1">
        <v>76.67</v>
      </c>
      <c r="L33" s="1">
        <v>98.11</v>
      </c>
      <c r="M33" s="85">
        <v>93.820000000000007</v>
      </c>
      <c r="N33" s="1">
        <v>85.06</v>
      </c>
    </row>
    <row r="34" spans="2:14" x14ac:dyDescent="0.25">
      <c r="B34" s="77">
        <v>9</v>
      </c>
      <c r="C34" s="144">
        <v>89.39</v>
      </c>
      <c r="D34" s="1">
        <v>93.94</v>
      </c>
      <c r="E34" s="1">
        <v>71.92</v>
      </c>
      <c r="F34" s="1">
        <v>79.510000000000005</v>
      </c>
      <c r="G34" s="1">
        <v>100</v>
      </c>
      <c r="H34" s="1">
        <v>94.15</v>
      </c>
      <c r="I34" s="1">
        <v>72.72999999999999</v>
      </c>
      <c r="J34" s="1">
        <v>79.149999999999991</v>
      </c>
      <c r="K34" s="1">
        <v>76.67</v>
      </c>
      <c r="L34" s="1">
        <v>98.11</v>
      </c>
      <c r="M34" s="85">
        <v>93.820000000000007</v>
      </c>
      <c r="N34" s="1">
        <v>85.06</v>
      </c>
    </row>
    <row r="35" spans="2:14" x14ac:dyDescent="0.25">
      <c r="B35" s="77">
        <v>10</v>
      </c>
      <c r="C35" s="144">
        <v>89.39</v>
      </c>
      <c r="D35" s="1">
        <v>93.94</v>
      </c>
      <c r="E35" s="1">
        <v>71.92</v>
      </c>
      <c r="F35" s="1">
        <v>79.510000000000005</v>
      </c>
      <c r="G35" s="1">
        <v>100</v>
      </c>
      <c r="H35" s="1">
        <v>94.15</v>
      </c>
      <c r="I35" s="1">
        <v>72.72999999999999</v>
      </c>
      <c r="J35" s="1">
        <v>79.149999999999991</v>
      </c>
      <c r="K35" s="1">
        <v>76.67</v>
      </c>
      <c r="L35" s="1">
        <v>98.11</v>
      </c>
      <c r="M35" s="85">
        <v>93.820000000000007</v>
      </c>
      <c r="N35" s="1">
        <v>85.06</v>
      </c>
    </row>
    <row r="36" spans="2:14" x14ac:dyDescent="0.25"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219"/>
      <c r="N36" s="82"/>
    </row>
    <row r="37" spans="2:14" x14ac:dyDescent="0.25">
      <c r="C37" s="144"/>
      <c r="D37" s="1"/>
      <c r="E37" s="1"/>
      <c r="F37" s="1"/>
      <c r="G37" s="1"/>
      <c r="H37" s="1"/>
      <c r="I37" s="1"/>
      <c r="J37" s="1"/>
      <c r="K37" s="1"/>
    </row>
    <row r="39" spans="2:14" x14ac:dyDescent="0.25">
      <c r="B39" s="2"/>
      <c r="C39" s="2"/>
    </row>
    <row r="41" spans="2:14" x14ac:dyDescent="0.25">
      <c r="B41" s="2"/>
      <c r="C41" s="2"/>
    </row>
  </sheetData>
  <mergeCells count="20">
    <mergeCell ref="X6:X8"/>
    <mergeCell ref="R6:T8"/>
    <mergeCell ref="U6:W8"/>
    <mergeCell ref="N6:N8"/>
    <mergeCell ref="E9:F9"/>
    <mergeCell ref="H9:I9"/>
    <mergeCell ref="K9:L9"/>
    <mergeCell ref="M6:M8"/>
    <mergeCell ref="S9:T9"/>
    <mergeCell ref="V9:W9"/>
    <mergeCell ref="N5:W5"/>
    <mergeCell ref="C5:M5"/>
    <mergeCell ref="B22:G22"/>
    <mergeCell ref="O6:Q8"/>
    <mergeCell ref="B6:B8"/>
    <mergeCell ref="D6:F8"/>
    <mergeCell ref="G6:I8"/>
    <mergeCell ref="J6:L8"/>
    <mergeCell ref="C6:C8"/>
    <mergeCell ref="P9:Q9"/>
  </mergeCells>
  <pageMargins left="0.7" right="0.7" top="0.75" bottom="0.75" header="0.3" footer="0.3"/>
  <pageSetup paperSize="8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zoomScale="76" workbookViewId="0">
      <selection activeCell="F12" sqref="F12"/>
    </sheetView>
  </sheetViews>
  <sheetFormatPr defaultRowHeight="11.5" x14ac:dyDescent="0.25"/>
  <cols>
    <col min="1" max="1" width="8.7265625" style="1"/>
    <col min="2" max="2" width="8.7265625" style="88" customWidth="1"/>
    <col min="3" max="3" width="59.81640625" style="1" customWidth="1"/>
    <col min="4" max="6" width="8.7265625" style="86"/>
    <col min="7" max="8" width="12.1796875" style="86" customWidth="1"/>
    <col min="9" max="9" width="12.1796875" style="222" customWidth="1"/>
    <col min="10" max="10" width="8.453125" style="87" customWidth="1"/>
    <col min="11" max="13" width="8.7265625" style="85"/>
    <col min="14" max="14" width="10.90625" style="78" customWidth="1"/>
    <col min="15" max="16384" width="8.7265625" style="1"/>
  </cols>
  <sheetData>
    <row r="1" spans="2:15" x14ac:dyDescent="0.25">
      <c r="B1" s="1"/>
    </row>
    <row r="2" spans="2:15" s="259" customFormat="1" ht="15.5" x14ac:dyDescent="0.35">
      <c r="B2" s="259" t="s">
        <v>245</v>
      </c>
      <c r="D2" s="260"/>
      <c r="E2" s="260"/>
      <c r="F2" s="260"/>
      <c r="G2" s="260"/>
      <c r="H2" s="260"/>
      <c r="I2" s="260"/>
      <c r="J2" s="260"/>
      <c r="K2" s="260"/>
      <c r="M2" s="261"/>
    </row>
    <row r="3" spans="2:15" x14ac:dyDescent="0.25">
      <c r="B3" s="1"/>
    </row>
    <row r="4" spans="2:15" s="231" customFormat="1" ht="14.5" customHeight="1" x14ac:dyDescent="0.25">
      <c r="B4" s="355" t="s">
        <v>24</v>
      </c>
      <c r="C4" s="355"/>
      <c r="D4" s="348" t="s">
        <v>144</v>
      </c>
      <c r="E4" s="348" t="s">
        <v>235</v>
      </c>
      <c r="F4" s="348" t="s">
        <v>236</v>
      </c>
      <c r="G4" s="363" t="s">
        <v>23</v>
      </c>
      <c r="H4" s="364"/>
      <c r="I4" s="358" t="s">
        <v>246</v>
      </c>
      <c r="J4" s="375" t="s">
        <v>235</v>
      </c>
      <c r="K4" s="375" t="s">
        <v>236</v>
      </c>
      <c r="L4" s="369" t="s">
        <v>145</v>
      </c>
      <c r="M4" s="370"/>
      <c r="N4" s="351" t="s">
        <v>209</v>
      </c>
      <c r="O4" s="237"/>
    </row>
    <row r="5" spans="2:15" x14ac:dyDescent="0.25">
      <c r="B5" s="355"/>
      <c r="C5" s="355"/>
      <c r="D5" s="349"/>
      <c r="E5" s="349"/>
      <c r="F5" s="349"/>
      <c r="G5" s="365"/>
      <c r="H5" s="366"/>
      <c r="I5" s="359"/>
      <c r="J5" s="376"/>
      <c r="K5" s="376"/>
      <c r="L5" s="371"/>
      <c r="M5" s="372"/>
      <c r="N5" s="352"/>
      <c r="O5" s="88"/>
    </row>
    <row r="6" spans="2:15" ht="11.5" customHeight="1" x14ac:dyDescent="0.25">
      <c r="B6" s="355"/>
      <c r="C6" s="355"/>
      <c r="D6" s="349"/>
      <c r="E6" s="349"/>
      <c r="F6" s="349"/>
      <c r="G6" s="365"/>
      <c r="H6" s="366"/>
      <c r="I6" s="359"/>
      <c r="J6" s="376"/>
      <c r="K6" s="376"/>
      <c r="L6" s="371"/>
      <c r="M6" s="372"/>
      <c r="N6" s="352"/>
      <c r="O6" s="88"/>
    </row>
    <row r="7" spans="2:15" x14ac:dyDescent="0.25">
      <c r="B7" s="355"/>
      <c r="C7" s="355"/>
      <c r="D7" s="350"/>
      <c r="E7" s="350"/>
      <c r="F7" s="350"/>
      <c r="G7" s="367"/>
      <c r="H7" s="368"/>
      <c r="I7" s="360"/>
      <c r="J7" s="377"/>
      <c r="K7" s="377"/>
      <c r="L7" s="373"/>
      <c r="M7" s="374"/>
      <c r="N7" s="352"/>
      <c r="O7" s="88"/>
    </row>
    <row r="8" spans="2:15" x14ac:dyDescent="0.25">
      <c r="B8" s="232"/>
      <c r="C8" s="89"/>
      <c r="D8" s="90"/>
      <c r="E8" s="90"/>
      <c r="F8" s="90"/>
      <c r="G8" s="361"/>
      <c r="H8" s="362"/>
      <c r="I8" s="221"/>
      <c r="J8" s="90"/>
      <c r="K8" s="90"/>
      <c r="L8" s="356"/>
      <c r="M8" s="357"/>
      <c r="N8" s="80"/>
      <c r="O8" s="88"/>
    </row>
    <row r="9" spans="2:15" x14ac:dyDescent="0.25">
      <c r="B9" s="233" t="s">
        <v>25</v>
      </c>
      <c r="C9" s="91" t="s">
        <v>26</v>
      </c>
      <c r="D9" s="92"/>
      <c r="E9" s="92"/>
      <c r="F9" s="92"/>
      <c r="G9" s="92"/>
      <c r="H9" s="92"/>
      <c r="I9" s="220"/>
      <c r="J9" s="93"/>
      <c r="K9" s="94"/>
      <c r="L9" s="94"/>
      <c r="M9" s="94"/>
      <c r="N9" s="95"/>
      <c r="O9" s="88"/>
    </row>
    <row r="10" spans="2:15" x14ac:dyDescent="0.25">
      <c r="B10" s="234" t="s">
        <v>27</v>
      </c>
      <c r="C10" s="96" t="s">
        <v>28</v>
      </c>
      <c r="D10" s="90">
        <v>370</v>
      </c>
      <c r="E10" s="90">
        <v>26</v>
      </c>
      <c r="F10" s="90">
        <v>92.5</v>
      </c>
      <c r="G10" s="90">
        <v>89.2</v>
      </c>
      <c r="H10" s="90">
        <v>94.9</v>
      </c>
      <c r="I10" s="221">
        <f>100*(0.0141/(26/300))</f>
        <v>16.26923076923077</v>
      </c>
      <c r="J10" s="90">
        <v>362</v>
      </c>
      <c r="K10" s="97">
        <v>91.93</v>
      </c>
      <c r="L10" s="97">
        <v>88.42</v>
      </c>
      <c r="M10" s="97">
        <v>94.410000000000011</v>
      </c>
      <c r="N10" s="98">
        <f>F10-K10</f>
        <v>0.56999999999999318</v>
      </c>
      <c r="O10" s="88"/>
    </row>
    <row r="11" spans="2:15" x14ac:dyDescent="0.25">
      <c r="B11" s="234" t="s">
        <v>29</v>
      </c>
      <c r="C11" s="96" t="s">
        <v>30</v>
      </c>
      <c r="D11" s="90">
        <v>75</v>
      </c>
      <c r="E11" s="90">
        <v>19</v>
      </c>
      <c r="F11" s="90">
        <v>74.5</v>
      </c>
      <c r="G11" s="90">
        <v>63</v>
      </c>
      <c r="H11" s="90">
        <v>82.9</v>
      </c>
      <c r="I11" s="221">
        <f>100*(0.0505/(19/75))</f>
        <v>19.934210526315791</v>
      </c>
      <c r="J11" s="90">
        <v>76</v>
      </c>
      <c r="K11" s="97">
        <v>73.400000000000006</v>
      </c>
      <c r="L11" s="97">
        <v>61.839999999999996</v>
      </c>
      <c r="M11" s="97">
        <v>81.95</v>
      </c>
      <c r="N11" s="98">
        <f>F11-K11</f>
        <v>1.0999999999999943</v>
      </c>
      <c r="O11" s="88"/>
    </row>
    <row r="12" spans="2:15" ht="14" x14ac:dyDescent="0.3">
      <c r="B12" s="234" t="s">
        <v>31</v>
      </c>
      <c r="C12" s="96" t="s">
        <v>32</v>
      </c>
      <c r="D12" s="90">
        <v>7</v>
      </c>
      <c r="E12" s="223" t="s">
        <v>240</v>
      </c>
      <c r="F12" s="90">
        <v>85.7</v>
      </c>
      <c r="G12" s="90">
        <v>33.4</v>
      </c>
      <c r="H12" s="90">
        <v>97.8</v>
      </c>
      <c r="I12" s="221" t="s">
        <v>234</v>
      </c>
      <c r="J12" s="90">
        <v>7</v>
      </c>
      <c r="K12" s="97">
        <v>85.71</v>
      </c>
      <c r="L12" s="97">
        <v>33.410000000000004</v>
      </c>
      <c r="M12" s="97">
        <v>97.86</v>
      </c>
      <c r="N12" s="98">
        <f>F12-K12</f>
        <v>-9.9999999999909051E-3</v>
      </c>
      <c r="O12" s="88"/>
    </row>
    <row r="13" spans="2:15" ht="13.5" x14ac:dyDescent="0.25">
      <c r="B13" s="234" t="s">
        <v>33</v>
      </c>
      <c r="C13" s="96" t="s">
        <v>34</v>
      </c>
      <c r="D13" s="90">
        <v>14</v>
      </c>
      <c r="E13" s="108" t="s">
        <v>238</v>
      </c>
      <c r="F13" s="90">
        <v>100</v>
      </c>
      <c r="G13" s="108" t="s">
        <v>238</v>
      </c>
      <c r="H13" s="108" t="s">
        <v>238</v>
      </c>
      <c r="I13" s="108" t="s">
        <v>238</v>
      </c>
      <c r="J13" s="90">
        <v>17</v>
      </c>
      <c r="K13" s="97">
        <v>87.839999999999989</v>
      </c>
      <c r="L13" s="97">
        <v>59.46</v>
      </c>
      <c r="M13" s="97">
        <v>96.82</v>
      </c>
      <c r="N13" s="98">
        <f>F13-K13</f>
        <v>12.160000000000011</v>
      </c>
      <c r="O13" s="88"/>
    </row>
    <row r="14" spans="2:15" ht="14" x14ac:dyDescent="0.3">
      <c r="B14" s="234" t="s">
        <v>35</v>
      </c>
      <c r="C14" s="96" t="s">
        <v>36</v>
      </c>
      <c r="D14" s="90">
        <v>10</v>
      </c>
      <c r="E14" s="223" t="s">
        <v>240</v>
      </c>
      <c r="F14" s="90">
        <v>70</v>
      </c>
      <c r="G14" s="90">
        <v>32.9</v>
      </c>
      <c r="H14" s="90">
        <v>89.1</v>
      </c>
      <c r="I14" s="221" t="s">
        <v>234</v>
      </c>
      <c r="J14" s="90">
        <v>14</v>
      </c>
      <c r="K14" s="98">
        <v>64.290000000000006</v>
      </c>
      <c r="L14" s="98">
        <v>34.33</v>
      </c>
      <c r="M14" s="98">
        <v>83.31</v>
      </c>
      <c r="N14" s="98">
        <f>F14-K14</f>
        <v>5.7099999999999937</v>
      </c>
      <c r="O14" s="88"/>
    </row>
    <row r="15" spans="2:15" x14ac:dyDescent="0.25">
      <c r="B15" s="233" t="s">
        <v>37</v>
      </c>
      <c r="C15" s="91" t="s">
        <v>38</v>
      </c>
      <c r="D15" s="92"/>
      <c r="E15" s="92"/>
      <c r="F15" s="92"/>
      <c r="G15" s="92"/>
      <c r="H15" s="92"/>
      <c r="I15" s="220"/>
      <c r="J15" s="93"/>
      <c r="K15" s="94"/>
      <c r="L15" s="94"/>
      <c r="M15" s="94"/>
      <c r="N15" s="99"/>
      <c r="O15" s="88"/>
    </row>
    <row r="16" spans="2:15" ht="14" x14ac:dyDescent="0.3">
      <c r="B16" s="234" t="s">
        <v>39</v>
      </c>
      <c r="C16" s="96" t="s">
        <v>40</v>
      </c>
      <c r="D16" s="90">
        <v>62</v>
      </c>
      <c r="E16" s="223" t="s">
        <v>240</v>
      </c>
      <c r="F16" s="90">
        <v>98.1</v>
      </c>
      <c r="G16" s="90">
        <v>87.6</v>
      </c>
      <c r="H16" s="90">
        <v>99.7</v>
      </c>
      <c r="I16" s="221" t="s">
        <v>234</v>
      </c>
      <c r="J16" s="90">
        <v>51</v>
      </c>
      <c r="K16" s="97">
        <v>100</v>
      </c>
      <c r="L16" s="97" t="s">
        <v>204</v>
      </c>
      <c r="M16" s="97" t="s">
        <v>204</v>
      </c>
      <c r="N16" s="98">
        <f>F16-K16</f>
        <v>-1.9000000000000057</v>
      </c>
      <c r="O16" s="88"/>
    </row>
    <row r="17" spans="2:15" ht="14" x14ac:dyDescent="0.3">
      <c r="B17" s="234" t="s">
        <v>41</v>
      </c>
      <c r="C17" s="96" t="s">
        <v>42</v>
      </c>
      <c r="D17" s="90">
        <v>39</v>
      </c>
      <c r="E17" s="223" t="s">
        <v>240</v>
      </c>
      <c r="F17" s="90">
        <v>89.7</v>
      </c>
      <c r="G17" s="90">
        <v>74.900000000000006</v>
      </c>
      <c r="H17" s="90">
        <v>96</v>
      </c>
      <c r="I17" s="221" t="s">
        <v>234</v>
      </c>
      <c r="J17" s="90">
        <v>49</v>
      </c>
      <c r="K17" s="97">
        <v>93.88</v>
      </c>
      <c r="L17" s="97">
        <v>82.210000000000008</v>
      </c>
      <c r="M17" s="97">
        <v>97.98</v>
      </c>
      <c r="N17" s="98">
        <f>F17-K17</f>
        <v>-4.1799999999999926</v>
      </c>
      <c r="O17" s="88"/>
    </row>
    <row r="18" spans="2:15" ht="14" x14ac:dyDescent="0.3">
      <c r="B18" s="234" t="s">
        <v>43</v>
      </c>
      <c r="C18" s="96" t="s">
        <v>44</v>
      </c>
      <c r="D18" s="90">
        <v>37</v>
      </c>
      <c r="E18" s="223" t="s">
        <v>240</v>
      </c>
      <c r="F18" s="90">
        <v>86.4</v>
      </c>
      <c r="G18" s="90">
        <v>70.5</v>
      </c>
      <c r="H18" s="90">
        <v>94.1</v>
      </c>
      <c r="I18" s="221" t="s">
        <v>234</v>
      </c>
      <c r="J18" s="90">
        <v>22</v>
      </c>
      <c r="K18" s="97">
        <v>86.36</v>
      </c>
      <c r="L18" s="97">
        <v>63.44</v>
      </c>
      <c r="M18" s="97">
        <v>95.39</v>
      </c>
      <c r="N18" s="98">
        <f>F18-K18</f>
        <v>4.0000000000006253E-2</v>
      </c>
      <c r="O18" s="88"/>
    </row>
    <row r="19" spans="2:15" ht="13.5" x14ac:dyDescent="0.25">
      <c r="B19" s="234" t="s">
        <v>45</v>
      </c>
      <c r="C19" s="96" t="s">
        <v>46</v>
      </c>
      <c r="D19" s="90">
        <v>57</v>
      </c>
      <c r="E19" s="223" t="s">
        <v>240</v>
      </c>
      <c r="F19" s="90">
        <v>100</v>
      </c>
      <c r="G19" s="108" t="s">
        <v>238</v>
      </c>
      <c r="H19" s="108" t="s">
        <v>238</v>
      </c>
      <c r="I19" s="108" t="s">
        <v>238</v>
      </c>
      <c r="J19" s="90">
        <v>26</v>
      </c>
      <c r="K19" s="97">
        <v>96.15</v>
      </c>
      <c r="L19" s="97">
        <v>75.69</v>
      </c>
      <c r="M19" s="97">
        <v>99.45</v>
      </c>
      <c r="N19" s="98">
        <f>F19-K19</f>
        <v>3.8499999999999943</v>
      </c>
      <c r="O19" s="88"/>
    </row>
    <row r="20" spans="2:15" x14ac:dyDescent="0.25">
      <c r="B20" s="234" t="s">
        <v>47</v>
      </c>
      <c r="C20" s="96" t="s">
        <v>48</v>
      </c>
      <c r="D20" s="90" t="s">
        <v>205</v>
      </c>
      <c r="E20" s="90" t="s">
        <v>205</v>
      </c>
      <c r="F20" s="90" t="s">
        <v>205</v>
      </c>
      <c r="G20" s="90" t="s">
        <v>205</v>
      </c>
      <c r="H20" s="90" t="s">
        <v>205</v>
      </c>
      <c r="I20" s="90" t="s">
        <v>205</v>
      </c>
      <c r="J20" s="90" t="s">
        <v>237</v>
      </c>
      <c r="K20" s="97">
        <v>100</v>
      </c>
      <c r="L20" s="97" t="s">
        <v>205</v>
      </c>
      <c r="M20" s="97" t="s">
        <v>205</v>
      </c>
      <c r="N20" s="98" t="s">
        <v>204</v>
      </c>
      <c r="O20" s="88"/>
    </row>
    <row r="21" spans="2:15" x14ac:dyDescent="0.25">
      <c r="B21" s="233" t="s">
        <v>49</v>
      </c>
      <c r="C21" s="91" t="s">
        <v>50</v>
      </c>
      <c r="D21" s="92"/>
      <c r="E21" s="92"/>
      <c r="F21" s="92"/>
      <c r="G21" s="92"/>
      <c r="H21" s="92"/>
      <c r="I21" s="220"/>
      <c r="J21" s="93"/>
      <c r="K21" s="94"/>
      <c r="L21" s="94"/>
      <c r="M21" s="94"/>
      <c r="N21" s="99"/>
      <c r="O21" s="88"/>
    </row>
    <row r="22" spans="2:15" ht="12" x14ac:dyDescent="0.3">
      <c r="B22" s="234" t="s">
        <v>51</v>
      </c>
      <c r="C22" s="96" t="s">
        <v>52</v>
      </c>
      <c r="D22" s="90">
        <v>35</v>
      </c>
      <c r="E22" s="90">
        <v>7</v>
      </c>
      <c r="F22" s="90">
        <v>82.4</v>
      </c>
      <c r="G22" s="90">
        <v>64.900000000000006</v>
      </c>
      <c r="H22" s="90">
        <v>91.7</v>
      </c>
      <c r="I22" s="221" t="s">
        <v>234</v>
      </c>
      <c r="J22" s="90">
        <v>29</v>
      </c>
      <c r="K22" s="97">
        <v>89.45</v>
      </c>
      <c r="L22" s="97">
        <v>70.73</v>
      </c>
      <c r="M22" s="97">
        <v>96.48</v>
      </c>
      <c r="N22" s="98">
        <f t="shared" ref="N22:N27" si="0">F22-K22</f>
        <v>-7.0499999999999972</v>
      </c>
      <c r="O22" s="88"/>
    </row>
    <row r="23" spans="2:15" x14ac:dyDescent="0.25">
      <c r="B23" s="234" t="s">
        <v>53</v>
      </c>
      <c r="C23" s="96" t="s">
        <v>54</v>
      </c>
      <c r="D23" s="90">
        <v>110</v>
      </c>
      <c r="E23" s="90">
        <v>13</v>
      </c>
      <c r="F23" s="90">
        <v>87.8</v>
      </c>
      <c r="G23" s="90">
        <v>80</v>
      </c>
      <c r="H23" s="90">
        <v>92.8</v>
      </c>
      <c r="I23" s="221">
        <f>100*(0.0316/(13/110))</f>
        <v>26.738461538461543</v>
      </c>
      <c r="J23" s="90">
        <v>117</v>
      </c>
      <c r="K23" s="97">
        <v>82.02000000000001</v>
      </c>
      <c r="L23" s="97">
        <v>73.77</v>
      </c>
      <c r="M23" s="97">
        <v>87.89</v>
      </c>
      <c r="N23" s="98">
        <f t="shared" si="0"/>
        <v>5.7799999999999869</v>
      </c>
      <c r="O23" s="88"/>
    </row>
    <row r="24" spans="2:15" x14ac:dyDescent="0.25">
      <c r="B24" s="234" t="s">
        <v>55</v>
      </c>
      <c r="C24" s="96" t="s">
        <v>56</v>
      </c>
      <c r="D24" s="90">
        <v>88</v>
      </c>
      <c r="E24" s="90">
        <v>40</v>
      </c>
      <c r="F24" s="90">
        <v>55.6</v>
      </c>
      <c r="G24" s="90">
        <v>44.4</v>
      </c>
      <c r="H24" s="90">
        <v>65.5</v>
      </c>
      <c r="I24" s="221">
        <f>100*(0.0543/(40/88))</f>
        <v>11.946000000000002</v>
      </c>
      <c r="J24" s="90">
        <v>67</v>
      </c>
      <c r="K24" s="97">
        <v>49.58</v>
      </c>
      <c r="L24" s="97">
        <v>36.86</v>
      </c>
      <c r="M24" s="97">
        <v>61.07</v>
      </c>
      <c r="N24" s="98">
        <f t="shared" si="0"/>
        <v>6.0200000000000031</v>
      </c>
      <c r="O24" s="88"/>
    </row>
    <row r="25" spans="2:15" ht="12" x14ac:dyDescent="0.3">
      <c r="B25" s="234" t="s">
        <v>57</v>
      </c>
      <c r="C25" s="96" t="s">
        <v>58</v>
      </c>
      <c r="D25" s="90">
        <v>52</v>
      </c>
      <c r="E25" s="90">
        <v>26</v>
      </c>
      <c r="F25" s="90">
        <v>49.7</v>
      </c>
      <c r="G25" s="90">
        <v>35.4</v>
      </c>
      <c r="H25" s="90">
        <v>62.3</v>
      </c>
      <c r="I25" s="221" t="s">
        <v>234</v>
      </c>
      <c r="J25" s="90">
        <v>41</v>
      </c>
      <c r="K25" s="97">
        <v>43.34</v>
      </c>
      <c r="L25" s="97">
        <v>27.91</v>
      </c>
      <c r="M25" s="97">
        <v>57.830000000000005</v>
      </c>
      <c r="N25" s="98">
        <f t="shared" si="0"/>
        <v>6.3599999999999994</v>
      </c>
      <c r="O25" s="88"/>
    </row>
    <row r="26" spans="2:15" ht="13.5" x14ac:dyDescent="0.25">
      <c r="B26" s="234" t="s">
        <v>59</v>
      </c>
      <c r="C26" s="96" t="s">
        <v>60</v>
      </c>
      <c r="D26" s="90">
        <v>41</v>
      </c>
      <c r="E26" s="108" t="s">
        <v>238</v>
      </c>
      <c r="F26" s="90">
        <v>100</v>
      </c>
      <c r="G26" s="108" t="s">
        <v>238</v>
      </c>
      <c r="H26" s="108" t="s">
        <v>238</v>
      </c>
      <c r="I26" s="108" t="s">
        <v>238</v>
      </c>
      <c r="J26" s="90">
        <v>32</v>
      </c>
      <c r="K26" s="97">
        <v>89.67</v>
      </c>
      <c r="L26" s="97">
        <v>70.98</v>
      </c>
      <c r="M26" s="97">
        <v>96.59</v>
      </c>
      <c r="N26" s="98">
        <f t="shared" si="0"/>
        <v>10.329999999999998</v>
      </c>
      <c r="O26" s="88"/>
    </row>
    <row r="27" spans="2:15" ht="14" x14ac:dyDescent="0.3">
      <c r="B27" s="234" t="s">
        <v>61</v>
      </c>
      <c r="C27" s="96" t="s">
        <v>62</v>
      </c>
      <c r="D27" s="90">
        <v>11</v>
      </c>
      <c r="E27" s="223" t="s">
        <v>240</v>
      </c>
      <c r="F27" s="90">
        <v>54.5</v>
      </c>
      <c r="G27" s="90">
        <v>22.8</v>
      </c>
      <c r="H27" s="90">
        <v>77.900000000000006</v>
      </c>
      <c r="I27" s="221" t="s">
        <v>234</v>
      </c>
      <c r="J27" s="90">
        <v>9</v>
      </c>
      <c r="K27" s="98">
        <v>33.4</v>
      </c>
      <c r="L27" s="98">
        <v>7.83</v>
      </c>
      <c r="M27" s="98">
        <v>62.26</v>
      </c>
      <c r="N27" s="98">
        <f t="shared" si="0"/>
        <v>21.1</v>
      </c>
      <c r="O27" s="88"/>
    </row>
    <row r="28" spans="2:15" x14ac:dyDescent="0.25">
      <c r="B28" s="233" t="s">
        <v>63</v>
      </c>
      <c r="C28" s="91" t="s">
        <v>64</v>
      </c>
      <c r="D28" s="92"/>
      <c r="E28" s="92"/>
      <c r="F28" s="92"/>
      <c r="G28" s="92"/>
      <c r="H28" s="92"/>
      <c r="I28" s="220"/>
      <c r="J28" s="93"/>
      <c r="K28" s="94"/>
      <c r="L28" s="94"/>
      <c r="M28" s="94"/>
      <c r="N28" s="99"/>
      <c r="O28" s="88"/>
    </row>
    <row r="29" spans="2:15" x14ac:dyDescent="0.25">
      <c r="B29" s="234" t="s">
        <v>65</v>
      </c>
      <c r="C29" s="96" t="s">
        <v>66</v>
      </c>
      <c r="D29" s="90">
        <v>96</v>
      </c>
      <c r="E29" s="90">
        <v>19</v>
      </c>
      <c r="F29" s="90">
        <v>79.5</v>
      </c>
      <c r="G29" s="90">
        <v>69</v>
      </c>
      <c r="H29" s="90">
        <v>86.4</v>
      </c>
      <c r="I29" s="221">
        <f>100*(0.0421/(19/96))</f>
        <v>21.271578947368422</v>
      </c>
      <c r="J29" s="90">
        <v>102</v>
      </c>
      <c r="K29" s="97">
        <v>73.13</v>
      </c>
      <c r="L29" s="97">
        <v>63.29</v>
      </c>
      <c r="M29" s="97">
        <v>80.73</v>
      </c>
      <c r="N29" s="98">
        <f>F29-K29</f>
        <v>6.3700000000000045</v>
      </c>
      <c r="O29" s="88"/>
    </row>
    <row r="30" spans="2:15" x14ac:dyDescent="0.25">
      <c r="B30" s="234" t="s">
        <v>67</v>
      </c>
      <c r="C30" s="96" t="s">
        <v>68</v>
      </c>
      <c r="D30" s="90" t="s">
        <v>205</v>
      </c>
      <c r="E30" s="90" t="s">
        <v>205</v>
      </c>
      <c r="F30" s="90" t="s">
        <v>205</v>
      </c>
      <c r="G30" s="90" t="s">
        <v>205</v>
      </c>
      <c r="H30" s="90" t="s">
        <v>205</v>
      </c>
      <c r="I30" s="90" t="s">
        <v>205</v>
      </c>
      <c r="J30" s="97" t="s">
        <v>204</v>
      </c>
      <c r="K30" s="97" t="s">
        <v>204</v>
      </c>
      <c r="L30" s="97" t="s">
        <v>204</v>
      </c>
      <c r="M30" s="97" t="s">
        <v>204</v>
      </c>
      <c r="N30" s="98" t="s">
        <v>204</v>
      </c>
      <c r="O30" s="88"/>
    </row>
    <row r="31" spans="2:15" x14ac:dyDescent="0.25">
      <c r="B31" s="233" t="s">
        <v>69</v>
      </c>
      <c r="C31" s="91" t="s">
        <v>70</v>
      </c>
      <c r="D31" s="92"/>
      <c r="E31" s="92"/>
      <c r="F31" s="92"/>
      <c r="G31" s="92"/>
      <c r="H31" s="92"/>
      <c r="I31" s="220"/>
      <c r="J31" s="93"/>
      <c r="K31" s="94"/>
      <c r="L31" s="94"/>
      <c r="M31" s="94"/>
      <c r="N31" s="99"/>
      <c r="O31" s="88"/>
    </row>
    <row r="32" spans="2:15" ht="13.5" x14ac:dyDescent="0.25">
      <c r="B32" s="235"/>
      <c r="C32" s="100"/>
      <c r="D32" s="90">
        <f>17+28</f>
        <v>45</v>
      </c>
      <c r="E32" s="108" t="s">
        <v>238</v>
      </c>
      <c r="F32" s="90">
        <v>100</v>
      </c>
      <c r="G32" s="108" t="s">
        <v>238</v>
      </c>
      <c r="H32" s="108" t="s">
        <v>238</v>
      </c>
      <c r="I32" s="108" t="s">
        <v>238</v>
      </c>
      <c r="J32" s="90">
        <v>41</v>
      </c>
      <c r="K32" s="97">
        <v>100</v>
      </c>
      <c r="L32" s="97" t="s">
        <v>204</v>
      </c>
      <c r="M32" s="97" t="s">
        <v>204</v>
      </c>
      <c r="N32" s="98">
        <f>F32-K32</f>
        <v>0</v>
      </c>
      <c r="O32" s="88"/>
    </row>
    <row r="33" spans="2:15" x14ac:dyDescent="0.25">
      <c r="B33" s="233" t="s">
        <v>71</v>
      </c>
      <c r="C33" s="91" t="s">
        <v>72</v>
      </c>
      <c r="D33" s="92"/>
      <c r="E33" s="92"/>
      <c r="F33" s="92"/>
      <c r="G33" s="92"/>
      <c r="H33" s="92"/>
      <c r="I33" s="220"/>
      <c r="J33" s="93"/>
      <c r="K33" s="94"/>
      <c r="L33" s="94"/>
      <c r="M33" s="94"/>
      <c r="N33" s="99"/>
      <c r="O33" s="88"/>
    </row>
    <row r="34" spans="2:15" ht="14" x14ac:dyDescent="0.3">
      <c r="B34" s="234" t="s">
        <v>73</v>
      </c>
      <c r="C34" s="96" t="s">
        <v>74</v>
      </c>
      <c r="D34" s="90">
        <v>69</v>
      </c>
      <c r="E34" s="223" t="s">
        <v>240</v>
      </c>
      <c r="F34" s="90">
        <v>94.1</v>
      </c>
      <c r="G34" s="90">
        <v>85.1</v>
      </c>
      <c r="H34" s="90">
        <v>97.7</v>
      </c>
      <c r="I34" s="221" t="s">
        <v>234</v>
      </c>
      <c r="J34" s="90">
        <v>53</v>
      </c>
      <c r="K34" s="97">
        <v>96.17</v>
      </c>
      <c r="L34" s="97">
        <v>85.54</v>
      </c>
      <c r="M34" s="97">
        <v>99.03</v>
      </c>
      <c r="N34" s="98">
        <f>F34-K34</f>
        <v>-2.0700000000000074</v>
      </c>
      <c r="O34" s="88"/>
    </row>
    <row r="35" spans="2:15" x14ac:dyDescent="0.25">
      <c r="B35" s="234" t="s">
        <v>75</v>
      </c>
      <c r="C35" s="96" t="s">
        <v>76</v>
      </c>
      <c r="D35" s="90" t="s">
        <v>205</v>
      </c>
      <c r="E35" s="90" t="s">
        <v>205</v>
      </c>
      <c r="F35" s="90" t="s">
        <v>205</v>
      </c>
      <c r="G35" s="90" t="s">
        <v>205</v>
      </c>
      <c r="H35" s="90" t="s">
        <v>205</v>
      </c>
      <c r="I35" s="90" t="s">
        <v>205</v>
      </c>
      <c r="J35" s="90" t="s">
        <v>205</v>
      </c>
      <c r="K35" s="90" t="s">
        <v>205</v>
      </c>
      <c r="L35" s="90" t="s">
        <v>205</v>
      </c>
      <c r="M35" s="90" t="s">
        <v>205</v>
      </c>
      <c r="N35" s="90" t="s">
        <v>205</v>
      </c>
      <c r="O35" s="88"/>
    </row>
    <row r="36" spans="2:15" x14ac:dyDescent="0.25">
      <c r="B36" s="233" t="s">
        <v>77</v>
      </c>
      <c r="C36" s="91" t="s">
        <v>78</v>
      </c>
      <c r="D36" s="92"/>
      <c r="E36" s="92"/>
      <c r="F36" s="92"/>
      <c r="G36" s="92"/>
      <c r="H36" s="92"/>
      <c r="I36" s="220"/>
      <c r="J36" s="93"/>
      <c r="K36" s="94"/>
      <c r="L36" s="94"/>
      <c r="M36" s="94"/>
      <c r="N36" s="99"/>
      <c r="O36" s="88"/>
    </row>
    <row r="37" spans="2:15" ht="14" x14ac:dyDescent="0.3">
      <c r="B37" s="234" t="s">
        <v>79</v>
      </c>
      <c r="C37" s="96" t="s">
        <v>80</v>
      </c>
      <c r="D37" s="90">
        <v>18</v>
      </c>
      <c r="E37" s="223" t="s">
        <v>240</v>
      </c>
      <c r="F37" s="90">
        <v>83.3</v>
      </c>
      <c r="G37" s="90">
        <v>56.7</v>
      </c>
      <c r="H37" s="90">
        <v>94.3</v>
      </c>
      <c r="I37" s="221" t="s">
        <v>234</v>
      </c>
      <c r="J37" s="90">
        <v>12</v>
      </c>
      <c r="K37" s="97">
        <v>83.33</v>
      </c>
      <c r="L37" s="97">
        <v>48.17</v>
      </c>
      <c r="M37" s="97">
        <v>95.55</v>
      </c>
      <c r="N37" s="98">
        <f>F37-K37</f>
        <v>-3.0000000000001137E-2</v>
      </c>
      <c r="O37" s="88"/>
    </row>
    <row r="38" spans="2:15" ht="13.5" x14ac:dyDescent="0.25">
      <c r="B38" s="234" t="s">
        <v>81</v>
      </c>
      <c r="C38" s="96" t="s">
        <v>82</v>
      </c>
      <c r="D38" s="90" t="s">
        <v>237</v>
      </c>
      <c r="E38" s="223" t="s">
        <v>240</v>
      </c>
      <c r="F38" s="223" t="s">
        <v>204</v>
      </c>
      <c r="G38" s="223" t="s">
        <v>204</v>
      </c>
      <c r="H38" s="223" t="s">
        <v>204</v>
      </c>
      <c r="I38" s="223" t="s">
        <v>204</v>
      </c>
      <c r="J38" s="90">
        <v>6</v>
      </c>
      <c r="K38" s="97">
        <v>50</v>
      </c>
      <c r="L38" s="97">
        <v>11.09</v>
      </c>
      <c r="M38" s="97">
        <v>80.36999999999999</v>
      </c>
      <c r="N38" s="98" t="s">
        <v>204</v>
      </c>
      <c r="O38" s="88"/>
    </row>
    <row r="39" spans="2:15" x14ac:dyDescent="0.25">
      <c r="B39" s="234" t="s">
        <v>83</v>
      </c>
      <c r="C39" s="96" t="s">
        <v>84</v>
      </c>
      <c r="D39" s="90" t="s">
        <v>205</v>
      </c>
      <c r="E39" s="90" t="s">
        <v>205</v>
      </c>
      <c r="F39" s="90" t="s">
        <v>205</v>
      </c>
      <c r="G39" s="90" t="s">
        <v>205</v>
      </c>
      <c r="H39" s="90" t="s">
        <v>205</v>
      </c>
      <c r="I39" s="90" t="s">
        <v>205</v>
      </c>
      <c r="J39" s="90" t="s">
        <v>204</v>
      </c>
      <c r="K39" s="97" t="s">
        <v>204</v>
      </c>
      <c r="L39" s="97" t="s">
        <v>204</v>
      </c>
      <c r="M39" s="97" t="s">
        <v>204</v>
      </c>
      <c r="N39" s="98" t="s">
        <v>204</v>
      </c>
      <c r="O39" s="88"/>
    </row>
    <row r="40" spans="2:15" x14ac:dyDescent="0.25">
      <c r="B40" s="233" t="s">
        <v>85</v>
      </c>
      <c r="C40" s="91" t="s">
        <v>86</v>
      </c>
      <c r="D40" s="92"/>
      <c r="E40" s="92"/>
      <c r="F40" s="92"/>
      <c r="G40" s="92"/>
      <c r="H40" s="92"/>
      <c r="I40" s="220"/>
      <c r="J40" s="93"/>
      <c r="K40" s="94"/>
      <c r="L40" s="94"/>
      <c r="M40" s="94"/>
      <c r="N40" s="99"/>
      <c r="O40" s="88"/>
    </row>
    <row r="41" spans="2:15" ht="12" x14ac:dyDescent="0.3">
      <c r="B41" s="234" t="s">
        <v>87</v>
      </c>
      <c r="C41" s="96" t="s">
        <v>88</v>
      </c>
      <c r="D41" s="90">
        <v>37</v>
      </c>
      <c r="E41" s="90">
        <v>7</v>
      </c>
      <c r="F41" s="90">
        <v>80.400000000000006</v>
      </c>
      <c r="G41" s="90">
        <v>63.2</v>
      </c>
      <c r="H41" s="90">
        <v>90.1</v>
      </c>
      <c r="I41" s="221" t="s">
        <v>234</v>
      </c>
      <c r="J41" s="90">
        <v>38</v>
      </c>
      <c r="K41" s="97">
        <v>78.010000000000005</v>
      </c>
      <c r="L41" s="97">
        <v>60.629999999999995</v>
      </c>
      <c r="M41" s="97">
        <v>88.4</v>
      </c>
      <c r="N41" s="98">
        <f>F41-K41</f>
        <v>2.3900000000000006</v>
      </c>
      <c r="O41" s="88"/>
    </row>
    <row r="42" spans="2:15" ht="13.5" x14ac:dyDescent="0.25">
      <c r="B42" s="234" t="s">
        <v>89</v>
      </c>
      <c r="C42" s="96" t="s">
        <v>90</v>
      </c>
      <c r="D42" s="90" t="s">
        <v>204</v>
      </c>
      <c r="E42" s="223" t="s">
        <v>204</v>
      </c>
      <c r="F42" s="223" t="s">
        <v>204</v>
      </c>
      <c r="G42" s="223" t="s">
        <v>204</v>
      </c>
      <c r="H42" s="223" t="s">
        <v>204</v>
      </c>
      <c r="I42" s="223" t="s">
        <v>204</v>
      </c>
      <c r="J42" s="90" t="s">
        <v>237</v>
      </c>
      <c r="K42" s="97">
        <v>100</v>
      </c>
      <c r="L42" s="97" t="s">
        <v>204</v>
      </c>
      <c r="M42" s="97" t="s">
        <v>204</v>
      </c>
      <c r="N42" s="98" t="s">
        <v>204</v>
      </c>
      <c r="O42" s="88"/>
    </row>
    <row r="43" spans="2:15" ht="14" x14ac:dyDescent="0.3">
      <c r="B43" s="234" t="s">
        <v>91</v>
      </c>
      <c r="C43" s="96" t="s">
        <v>92</v>
      </c>
      <c r="D43" s="90">
        <v>30</v>
      </c>
      <c r="E43" s="223" t="s">
        <v>240</v>
      </c>
      <c r="F43" s="90">
        <v>85.6</v>
      </c>
      <c r="G43" s="90">
        <v>65.7</v>
      </c>
      <c r="H43" s="90">
        <v>94.3</v>
      </c>
      <c r="I43" s="221" t="s">
        <v>234</v>
      </c>
      <c r="J43" s="90">
        <v>32</v>
      </c>
      <c r="K43" s="97">
        <v>80.400000000000006</v>
      </c>
      <c r="L43" s="97">
        <v>61.27</v>
      </c>
      <c r="M43" s="97">
        <v>90.74</v>
      </c>
      <c r="N43" s="98">
        <f>F43-K43</f>
        <v>5.1999999999999886</v>
      </c>
      <c r="O43" s="88"/>
    </row>
    <row r="44" spans="2:15" ht="14" x14ac:dyDescent="0.3">
      <c r="B44" s="234" t="s">
        <v>93</v>
      </c>
      <c r="C44" s="96" t="s">
        <v>94</v>
      </c>
      <c r="D44" s="90">
        <v>10</v>
      </c>
      <c r="E44" s="223" t="s">
        <v>240</v>
      </c>
      <c r="F44" s="90">
        <v>70</v>
      </c>
      <c r="G44" s="90">
        <v>32.799999999999997</v>
      </c>
      <c r="H44" s="90">
        <v>89.1</v>
      </c>
      <c r="I44" s="221" t="s">
        <v>234</v>
      </c>
      <c r="J44" s="90">
        <v>8</v>
      </c>
      <c r="K44" s="97">
        <v>75</v>
      </c>
      <c r="L44" s="97">
        <v>31.480000000000004</v>
      </c>
      <c r="M44" s="97">
        <v>93.089999999999989</v>
      </c>
      <c r="N44" s="98">
        <f>F44-K44</f>
        <v>-5</v>
      </c>
      <c r="O44" s="88"/>
    </row>
    <row r="45" spans="2:15" ht="13.5" x14ac:dyDescent="0.25">
      <c r="B45" s="234" t="s">
        <v>95</v>
      </c>
      <c r="C45" s="96" t="s">
        <v>96</v>
      </c>
      <c r="D45" s="223" t="s">
        <v>204</v>
      </c>
      <c r="E45" s="223" t="s">
        <v>204</v>
      </c>
      <c r="F45" s="223" t="s">
        <v>204</v>
      </c>
      <c r="G45" s="223" t="s">
        <v>204</v>
      </c>
      <c r="H45" s="223" t="s">
        <v>204</v>
      </c>
      <c r="I45" s="223" t="s">
        <v>204</v>
      </c>
      <c r="J45" s="90" t="s">
        <v>204</v>
      </c>
      <c r="K45" s="97" t="s">
        <v>204</v>
      </c>
      <c r="L45" s="97" t="s">
        <v>204</v>
      </c>
      <c r="M45" s="97" t="s">
        <v>204</v>
      </c>
      <c r="N45" s="98" t="s">
        <v>204</v>
      </c>
      <c r="O45" s="88"/>
    </row>
    <row r="46" spans="2:15" x14ac:dyDescent="0.25">
      <c r="B46" s="233" t="s">
        <v>97</v>
      </c>
      <c r="C46" s="91" t="s">
        <v>98</v>
      </c>
      <c r="D46" s="92"/>
      <c r="E46" s="92"/>
      <c r="F46" s="92"/>
      <c r="G46" s="92"/>
      <c r="H46" s="92"/>
      <c r="I46" s="220"/>
      <c r="J46" s="93"/>
      <c r="K46" s="94"/>
      <c r="L46" s="94"/>
      <c r="M46" s="94"/>
      <c r="N46" s="99"/>
      <c r="O46" s="88"/>
    </row>
    <row r="47" spans="2:15" x14ac:dyDescent="0.25">
      <c r="B47" s="234" t="s">
        <v>99</v>
      </c>
      <c r="C47" s="96" t="s">
        <v>100</v>
      </c>
      <c r="D47" s="90">
        <v>39</v>
      </c>
      <c r="E47" s="90">
        <v>29</v>
      </c>
      <c r="F47" s="90">
        <v>73.8</v>
      </c>
      <c r="G47" s="90">
        <v>56.7</v>
      </c>
      <c r="H47" s="90">
        <v>85</v>
      </c>
      <c r="I47" s="221">
        <f>100*(0.0713/(10/39))</f>
        <v>27.807000000000002</v>
      </c>
      <c r="J47" s="90">
        <v>48</v>
      </c>
      <c r="K47" s="97">
        <v>65.900000000000006</v>
      </c>
      <c r="L47" s="97">
        <v>50.4</v>
      </c>
      <c r="M47" s="97">
        <v>77.58</v>
      </c>
      <c r="N47" s="98">
        <f>F47-K47</f>
        <v>7.8999999999999915</v>
      </c>
      <c r="O47" s="88"/>
    </row>
    <row r="48" spans="2:15" ht="13.5" x14ac:dyDescent="0.25">
      <c r="B48" s="234" t="s">
        <v>101</v>
      </c>
      <c r="C48" s="96" t="s">
        <v>102</v>
      </c>
      <c r="D48" s="90">
        <v>7</v>
      </c>
      <c r="E48" s="108" t="s">
        <v>238</v>
      </c>
      <c r="F48" s="90">
        <v>100</v>
      </c>
      <c r="G48" s="108" t="s">
        <v>238</v>
      </c>
      <c r="H48" s="108" t="s">
        <v>238</v>
      </c>
      <c r="I48" s="108" t="s">
        <v>238</v>
      </c>
      <c r="J48" s="90">
        <v>6</v>
      </c>
      <c r="K48" s="97">
        <v>83.33</v>
      </c>
      <c r="L48" s="97">
        <v>27.310000000000002</v>
      </c>
      <c r="M48" s="97">
        <v>97.47</v>
      </c>
      <c r="N48" s="98">
        <f>F48-K48</f>
        <v>16.670000000000002</v>
      </c>
      <c r="O48" s="88"/>
    </row>
    <row r="49" spans="2:15" ht="13.5" x14ac:dyDescent="0.25">
      <c r="B49" s="234" t="s">
        <v>103</v>
      </c>
      <c r="C49" s="96" t="s">
        <v>104</v>
      </c>
      <c r="D49" s="223" t="s">
        <v>204</v>
      </c>
      <c r="E49" s="223" t="s">
        <v>204</v>
      </c>
      <c r="F49" s="223" t="s">
        <v>204</v>
      </c>
      <c r="G49" s="223" t="s">
        <v>204</v>
      </c>
      <c r="H49" s="223" t="s">
        <v>204</v>
      </c>
      <c r="I49" s="223" t="s">
        <v>204</v>
      </c>
      <c r="J49" s="90">
        <v>28</v>
      </c>
      <c r="K49" s="97">
        <v>65.66</v>
      </c>
      <c r="L49" s="97">
        <v>43.89</v>
      </c>
      <c r="M49" s="97">
        <v>80.67</v>
      </c>
      <c r="N49" s="98" t="s">
        <v>204</v>
      </c>
      <c r="O49" s="88"/>
    </row>
    <row r="50" spans="2:15" ht="12" x14ac:dyDescent="0.3">
      <c r="B50" s="234" t="s">
        <v>105</v>
      </c>
      <c r="C50" s="96" t="s">
        <v>106</v>
      </c>
      <c r="D50" s="90">
        <v>32</v>
      </c>
      <c r="E50" s="90">
        <v>24</v>
      </c>
      <c r="F50" s="90">
        <v>73.7</v>
      </c>
      <c r="G50" s="90">
        <v>54</v>
      </c>
      <c r="H50" s="90">
        <v>86</v>
      </c>
      <c r="I50" s="221" t="s">
        <v>234</v>
      </c>
      <c r="J50" s="90">
        <v>9</v>
      </c>
      <c r="K50" s="97">
        <v>88.89</v>
      </c>
      <c r="L50" s="97">
        <v>43.3</v>
      </c>
      <c r="M50" s="97">
        <v>98.36</v>
      </c>
      <c r="N50" s="98">
        <f>F50-K50</f>
        <v>-15.189999999999998</v>
      </c>
      <c r="O50" s="88"/>
    </row>
    <row r="51" spans="2:15" ht="14" x14ac:dyDescent="0.3">
      <c r="B51" s="234" t="s">
        <v>107</v>
      </c>
      <c r="C51" s="96" t="s">
        <v>108</v>
      </c>
      <c r="D51" s="90">
        <v>6</v>
      </c>
      <c r="E51" s="223" t="s">
        <v>240</v>
      </c>
      <c r="F51" s="90">
        <v>83.3</v>
      </c>
      <c r="G51" s="90">
        <v>27.3</v>
      </c>
      <c r="H51" s="90">
        <v>97.4</v>
      </c>
      <c r="I51" s="221" t="s">
        <v>234</v>
      </c>
      <c r="J51" s="90" t="s">
        <v>204</v>
      </c>
      <c r="K51" s="97" t="s">
        <v>204</v>
      </c>
      <c r="L51" s="97" t="s">
        <v>204</v>
      </c>
      <c r="M51" s="97" t="s">
        <v>204</v>
      </c>
      <c r="N51" s="98" t="s">
        <v>204</v>
      </c>
      <c r="O51" s="88"/>
    </row>
    <row r="52" spans="2:15" x14ac:dyDescent="0.25">
      <c r="B52" s="233" t="s">
        <v>109</v>
      </c>
      <c r="C52" s="91" t="s">
        <v>110</v>
      </c>
      <c r="D52" s="92"/>
      <c r="E52" s="92"/>
      <c r="F52" s="92"/>
      <c r="G52" s="92"/>
      <c r="H52" s="92"/>
      <c r="I52" s="220"/>
      <c r="J52" s="93"/>
      <c r="K52" s="94"/>
      <c r="L52" s="94"/>
      <c r="M52" s="94"/>
      <c r="N52" s="99"/>
      <c r="O52" s="88"/>
    </row>
    <row r="53" spans="2:15" ht="14" x14ac:dyDescent="0.3">
      <c r="B53" s="234" t="s">
        <v>111</v>
      </c>
      <c r="C53" s="96" t="s">
        <v>112</v>
      </c>
      <c r="D53" s="90">
        <v>21</v>
      </c>
      <c r="E53" s="223" t="s">
        <v>240</v>
      </c>
      <c r="F53" s="90">
        <v>95.2</v>
      </c>
      <c r="G53" s="90">
        <v>70.7</v>
      </c>
      <c r="H53" s="90">
        <v>99.3</v>
      </c>
      <c r="I53" s="221" t="s">
        <v>234</v>
      </c>
      <c r="J53" s="90">
        <v>20</v>
      </c>
      <c r="K53" s="97">
        <v>95</v>
      </c>
      <c r="L53" s="97">
        <v>69.47</v>
      </c>
      <c r="M53" s="97">
        <v>99.28</v>
      </c>
      <c r="N53" s="98">
        <f>F53-K53</f>
        <v>0.20000000000000284</v>
      </c>
      <c r="O53" s="88"/>
    </row>
    <row r="54" spans="2:15" ht="13.5" x14ac:dyDescent="0.25">
      <c r="B54" s="234" t="s">
        <v>113</v>
      </c>
      <c r="C54" s="96" t="s">
        <v>114</v>
      </c>
      <c r="D54" s="90">
        <v>16</v>
      </c>
      <c r="E54" s="108" t="s">
        <v>238</v>
      </c>
      <c r="F54" s="90">
        <v>100</v>
      </c>
      <c r="G54" s="108" t="s">
        <v>238</v>
      </c>
      <c r="H54" s="108" t="s">
        <v>238</v>
      </c>
      <c r="I54" s="108" t="s">
        <v>238</v>
      </c>
      <c r="J54" s="90">
        <v>14</v>
      </c>
      <c r="K54" s="97">
        <v>100</v>
      </c>
      <c r="L54" s="90" t="s">
        <v>141</v>
      </c>
      <c r="M54" s="90" t="s">
        <v>141</v>
      </c>
      <c r="N54" s="98">
        <f>F54-K54</f>
        <v>0</v>
      </c>
      <c r="O54" s="88"/>
    </row>
    <row r="55" spans="2:15" ht="13.5" x14ac:dyDescent="0.25">
      <c r="B55" s="234" t="s">
        <v>115</v>
      </c>
      <c r="C55" s="96" t="s">
        <v>116</v>
      </c>
      <c r="D55" s="90">
        <v>14</v>
      </c>
      <c r="E55" s="108" t="s">
        <v>238</v>
      </c>
      <c r="F55" s="90">
        <v>100</v>
      </c>
      <c r="G55" s="108" t="s">
        <v>238</v>
      </c>
      <c r="H55" s="108" t="s">
        <v>238</v>
      </c>
      <c r="I55" s="108" t="s">
        <v>238</v>
      </c>
      <c r="J55" s="90">
        <v>15</v>
      </c>
      <c r="K55" s="97">
        <v>100</v>
      </c>
      <c r="L55" s="90" t="s">
        <v>141</v>
      </c>
      <c r="M55" s="90" t="s">
        <v>141</v>
      </c>
      <c r="N55" s="98">
        <f>F55-K55</f>
        <v>0</v>
      </c>
      <c r="O55" s="88"/>
    </row>
    <row r="56" spans="2:15" ht="13.5" x14ac:dyDescent="0.25">
      <c r="B56" s="234" t="s">
        <v>117</v>
      </c>
      <c r="C56" s="96" t="s">
        <v>118</v>
      </c>
      <c r="D56" s="90" t="s">
        <v>237</v>
      </c>
      <c r="E56" s="108" t="s">
        <v>238</v>
      </c>
      <c r="F56" s="90">
        <v>100</v>
      </c>
      <c r="G56" s="108" t="s">
        <v>238</v>
      </c>
      <c r="H56" s="108" t="s">
        <v>238</v>
      </c>
      <c r="I56" s="108" t="s">
        <v>238</v>
      </c>
      <c r="J56" s="90" t="s">
        <v>141</v>
      </c>
      <c r="K56" s="90" t="s">
        <v>141</v>
      </c>
      <c r="L56" s="90" t="s">
        <v>141</v>
      </c>
      <c r="M56" s="90" t="s">
        <v>141</v>
      </c>
      <c r="N56" s="90" t="s">
        <v>141</v>
      </c>
      <c r="O56" s="88"/>
    </row>
    <row r="57" spans="2:15" ht="13.5" x14ac:dyDescent="0.25">
      <c r="B57" s="234" t="s">
        <v>119</v>
      </c>
      <c r="C57" s="96" t="s">
        <v>120</v>
      </c>
      <c r="D57" s="90" t="s">
        <v>237</v>
      </c>
      <c r="E57" s="108" t="s">
        <v>238</v>
      </c>
      <c r="F57" s="90">
        <v>100</v>
      </c>
      <c r="G57" s="108" t="s">
        <v>238</v>
      </c>
      <c r="H57" s="108" t="s">
        <v>238</v>
      </c>
      <c r="I57" s="108" t="s">
        <v>238</v>
      </c>
      <c r="J57" s="90" t="s">
        <v>141</v>
      </c>
      <c r="K57" s="90" t="s">
        <v>141</v>
      </c>
      <c r="L57" s="90" t="s">
        <v>141</v>
      </c>
      <c r="M57" s="90" t="s">
        <v>141</v>
      </c>
      <c r="N57" s="90" t="s">
        <v>141</v>
      </c>
      <c r="O57" s="88"/>
    </row>
    <row r="58" spans="2:15" x14ac:dyDescent="0.25">
      <c r="B58" s="233" t="s">
        <v>121</v>
      </c>
      <c r="C58" s="91" t="s">
        <v>122</v>
      </c>
      <c r="D58" s="92"/>
      <c r="E58" s="92"/>
      <c r="F58" s="92"/>
      <c r="G58" s="92"/>
      <c r="H58" s="92"/>
      <c r="I58" s="220"/>
      <c r="J58" s="93"/>
      <c r="K58" s="94"/>
      <c r="L58" s="94"/>
      <c r="M58" s="94"/>
      <c r="N58" s="99"/>
      <c r="O58" s="88"/>
    </row>
    <row r="59" spans="2:15" ht="14" x14ac:dyDescent="0.3">
      <c r="B59" s="234" t="s">
        <v>123</v>
      </c>
      <c r="C59" s="96" t="s">
        <v>124</v>
      </c>
      <c r="D59" s="90" t="s">
        <v>237</v>
      </c>
      <c r="E59" s="223" t="s">
        <v>240</v>
      </c>
      <c r="F59" s="90">
        <v>80</v>
      </c>
      <c r="G59" s="90">
        <v>20.399999999999999</v>
      </c>
      <c r="H59" s="90">
        <v>96.9</v>
      </c>
      <c r="I59" s="221" t="s">
        <v>234</v>
      </c>
      <c r="J59" s="90">
        <v>3</v>
      </c>
      <c r="K59" s="97">
        <v>66.67</v>
      </c>
      <c r="L59" s="97">
        <v>5.41</v>
      </c>
      <c r="M59" s="97">
        <v>94.52000000000001</v>
      </c>
      <c r="N59" s="98">
        <f>F59-K59</f>
        <v>13.329999999999998</v>
      </c>
      <c r="O59" s="88"/>
    </row>
    <row r="60" spans="2:15" ht="13.5" x14ac:dyDescent="0.25">
      <c r="B60" s="234" t="s">
        <v>125</v>
      </c>
      <c r="C60" s="96" t="s">
        <v>126</v>
      </c>
      <c r="D60" s="90">
        <v>10</v>
      </c>
      <c r="E60" s="108" t="s">
        <v>238</v>
      </c>
      <c r="F60" s="90">
        <v>100</v>
      </c>
      <c r="G60" s="108" t="s">
        <v>238</v>
      </c>
      <c r="H60" s="108" t="s">
        <v>238</v>
      </c>
      <c r="I60" s="108" t="s">
        <v>238</v>
      </c>
      <c r="J60" s="90">
        <v>7</v>
      </c>
      <c r="K60" s="97">
        <v>100</v>
      </c>
      <c r="L60" s="90" t="s">
        <v>141</v>
      </c>
      <c r="M60" s="90" t="s">
        <v>141</v>
      </c>
      <c r="N60" s="98">
        <f>F60-K60</f>
        <v>0</v>
      </c>
      <c r="O60" s="88"/>
    </row>
    <row r="61" spans="2:15" ht="13.5" x14ac:dyDescent="0.25">
      <c r="B61" s="234" t="s">
        <v>127</v>
      </c>
      <c r="C61" s="96" t="s">
        <v>128</v>
      </c>
      <c r="D61" s="90" t="s">
        <v>237</v>
      </c>
      <c r="E61" s="108" t="s">
        <v>238</v>
      </c>
      <c r="F61" s="90">
        <v>100</v>
      </c>
      <c r="G61" s="108" t="s">
        <v>238</v>
      </c>
      <c r="H61" s="108" t="s">
        <v>238</v>
      </c>
      <c r="I61" s="108" t="s">
        <v>238</v>
      </c>
      <c r="J61" s="90" t="s">
        <v>237</v>
      </c>
      <c r="K61" s="97">
        <v>100</v>
      </c>
      <c r="L61" s="90" t="s">
        <v>141</v>
      </c>
      <c r="M61" s="90" t="s">
        <v>141</v>
      </c>
      <c r="N61" s="98">
        <f>F61-K61</f>
        <v>0</v>
      </c>
      <c r="O61" s="88"/>
    </row>
    <row r="62" spans="2:15" ht="13.5" x14ac:dyDescent="0.25">
      <c r="B62" s="234" t="s">
        <v>129</v>
      </c>
      <c r="C62" s="96" t="s">
        <v>130</v>
      </c>
      <c r="D62" s="90">
        <v>12</v>
      </c>
      <c r="E62" s="108" t="s">
        <v>238</v>
      </c>
      <c r="F62" s="90">
        <v>100</v>
      </c>
      <c r="G62" s="108" t="s">
        <v>238</v>
      </c>
      <c r="H62" s="108" t="s">
        <v>238</v>
      </c>
      <c r="I62" s="108" t="s">
        <v>238</v>
      </c>
      <c r="J62" s="90">
        <v>21</v>
      </c>
      <c r="K62" s="97">
        <v>95.240000000000009</v>
      </c>
      <c r="L62" s="97">
        <v>70.72</v>
      </c>
      <c r="M62" s="97">
        <v>99.32</v>
      </c>
      <c r="N62" s="98">
        <f>F62-K62</f>
        <v>4.7599999999999909</v>
      </c>
      <c r="O62" s="88"/>
    </row>
    <row r="63" spans="2:15" ht="13.5" x14ac:dyDescent="0.25">
      <c r="B63" s="234" t="s">
        <v>131</v>
      </c>
      <c r="C63" s="96" t="s">
        <v>132</v>
      </c>
      <c r="D63" s="223" t="s">
        <v>204</v>
      </c>
      <c r="E63" s="223" t="s">
        <v>204</v>
      </c>
      <c r="F63" s="223" t="s">
        <v>204</v>
      </c>
      <c r="G63" s="223" t="s">
        <v>204</v>
      </c>
      <c r="H63" s="223" t="s">
        <v>204</v>
      </c>
      <c r="I63" s="223" t="s">
        <v>204</v>
      </c>
      <c r="J63" s="90" t="s">
        <v>141</v>
      </c>
      <c r="K63" s="90" t="s">
        <v>141</v>
      </c>
      <c r="L63" s="90" t="s">
        <v>141</v>
      </c>
      <c r="M63" s="90" t="s">
        <v>141</v>
      </c>
      <c r="N63" s="90" t="s">
        <v>141</v>
      </c>
      <c r="O63" s="88"/>
    </row>
    <row r="64" spans="2:15" ht="14" x14ac:dyDescent="0.3">
      <c r="B64" s="234" t="s">
        <v>133</v>
      </c>
      <c r="C64" s="96" t="s">
        <v>134</v>
      </c>
      <c r="D64" s="90">
        <v>36</v>
      </c>
      <c r="E64" s="223" t="s">
        <v>240</v>
      </c>
      <c r="F64" s="90">
        <v>94.4</v>
      </c>
      <c r="G64" s="90">
        <v>79.5</v>
      </c>
      <c r="H64" s="90">
        <v>98.5</v>
      </c>
      <c r="I64" s="221" t="s">
        <v>234</v>
      </c>
      <c r="J64" s="90">
        <v>21</v>
      </c>
      <c r="K64" s="97">
        <v>84.66</v>
      </c>
      <c r="L64" s="97">
        <v>59.519999999999996</v>
      </c>
      <c r="M64" s="97">
        <v>94.789999999999992</v>
      </c>
      <c r="N64" s="98">
        <f>F64-K64</f>
        <v>9.7400000000000091</v>
      </c>
      <c r="O64" s="88"/>
    </row>
    <row r="65" spans="1:15" x14ac:dyDescent="0.25">
      <c r="B65" s="233" t="s">
        <v>135</v>
      </c>
      <c r="C65" s="91" t="s">
        <v>136</v>
      </c>
      <c r="D65" s="92"/>
      <c r="E65" s="92"/>
      <c r="F65" s="92"/>
      <c r="G65" s="92"/>
      <c r="H65" s="92"/>
      <c r="I65" s="220"/>
      <c r="J65" s="93"/>
      <c r="K65" s="94"/>
      <c r="L65" s="94"/>
      <c r="M65" s="94"/>
      <c r="N65" s="99"/>
      <c r="O65" s="88"/>
    </row>
    <row r="66" spans="1:15" ht="13.5" x14ac:dyDescent="0.25">
      <c r="B66" s="234" t="s">
        <v>137</v>
      </c>
      <c r="C66" s="96" t="s">
        <v>138</v>
      </c>
      <c r="D66" s="90" t="s">
        <v>237</v>
      </c>
      <c r="E66" s="108" t="s">
        <v>238</v>
      </c>
      <c r="F66" s="90">
        <v>100</v>
      </c>
      <c r="G66" s="108" t="s">
        <v>238</v>
      </c>
      <c r="H66" s="108" t="s">
        <v>238</v>
      </c>
      <c r="I66" s="108" t="s">
        <v>238</v>
      </c>
      <c r="J66" s="90" t="s">
        <v>237</v>
      </c>
      <c r="K66" s="97">
        <v>100</v>
      </c>
      <c r="L66" s="90" t="s">
        <v>141</v>
      </c>
      <c r="M66" s="90" t="s">
        <v>141</v>
      </c>
      <c r="N66" s="98">
        <f>F66-K66</f>
        <v>0</v>
      </c>
      <c r="O66" s="88"/>
    </row>
    <row r="67" spans="1:15" ht="13.5" x14ac:dyDescent="0.25">
      <c r="B67" s="234" t="s">
        <v>139</v>
      </c>
      <c r="C67" s="96" t="s">
        <v>140</v>
      </c>
      <c r="D67" s="90" t="s">
        <v>241</v>
      </c>
      <c r="E67" s="108" t="s">
        <v>238</v>
      </c>
      <c r="F67" s="90">
        <v>100</v>
      </c>
      <c r="G67" s="108" t="s">
        <v>238</v>
      </c>
      <c r="H67" s="108" t="s">
        <v>238</v>
      </c>
      <c r="I67" s="108" t="s">
        <v>238</v>
      </c>
      <c r="J67" s="90" t="s">
        <v>141</v>
      </c>
      <c r="K67" s="90" t="s">
        <v>141</v>
      </c>
      <c r="L67" s="90" t="s">
        <v>141</v>
      </c>
      <c r="M67" s="90" t="s">
        <v>141</v>
      </c>
      <c r="N67" s="98" t="s">
        <v>204</v>
      </c>
      <c r="O67" s="88"/>
    </row>
    <row r="68" spans="1:15" s="119" customFormat="1" x14ac:dyDescent="0.25">
      <c r="B68" s="236"/>
      <c r="C68" s="224"/>
      <c r="D68" s="225"/>
      <c r="E68" s="225"/>
      <c r="F68" s="225"/>
      <c r="G68" s="225"/>
      <c r="H68" s="225"/>
      <c r="I68" s="226"/>
      <c r="J68" s="227"/>
      <c r="K68" s="228"/>
      <c r="L68" s="228"/>
      <c r="M68" s="228"/>
      <c r="N68" s="229"/>
      <c r="O68" s="230"/>
    </row>
    <row r="69" spans="1:15" s="262" customFormat="1" ht="10.5" x14ac:dyDescent="0.2">
      <c r="B69" s="263" t="s">
        <v>247</v>
      </c>
      <c r="C69" s="264"/>
      <c r="D69" s="265"/>
      <c r="E69" s="265"/>
      <c r="F69" s="265"/>
      <c r="G69" s="265"/>
      <c r="H69" s="265"/>
      <c r="I69" s="266"/>
      <c r="J69" s="265"/>
      <c r="K69" s="267"/>
      <c r="L69" s="267"/>
      <c r="M69" s="267"/>
      <c r="N69" s="268"/>
    </row>
    <row r="70" spans="1:15" s="242" customFormat="1" ht="10.5" x14ac:dyDescent="0.2">
      <c r="B70" s="238" t="s">
        <v>244</v>
      </c>
      <c r="C70" s="239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1"/>
    </row>
    <row r="71" spans="1:15" s="249" customFormat="1" ht="10" x14ac:dyDescent="0.2">
      <c r="A71" s="243"/>
      <c r="B71" s="353" t="s">
        <v>142</v>
      </c>
      <c r="C71" s="353"/>
      <c r="D71" s="353"/>
      <c r="E71" s="353"/>
      <c r="F71" s="353"/>
      <c r="G71" s="244"/>
      <c r="H71" s="244"/>
      <c r="I71" s="245"/>
      <c r="J71" s="246"/>
      <c r="K71" s="247"/>
      <c r="L71" s="247"/>
      <c r="M71" s="247"/>
      <c r="N71" s="248"/>
    </row>
    <row r="72" spans="1:15" s="243" customFormat="1" ht="10" x14ac:dyDescent="0.2">
      <c r="B72" s="354" t="s">
        <v>243</v>
      </c>
      <c r="C72" s="354"/>
      <c r="D72" s="354"/>
      <c r="E72" s="354"/>
      <c r="F72" s="354"/>
      <c r="G72" s="250"/>
      <c r="H72" s="250"/>
      <c r="I72" s="251"/>
      <c r="J72" s="252"/>
      <c r="K72" s="253"/>
      <c r="L72" s="253"/>
      <c r="M72" s="253"/>
      <c r="N72" s="254"/>
    </row>
    <row r="73" spans="1:15" s="243" customFormat="1" ht="10" x14ac:dyDescent="0.2">
      <c r="B73" s="255" t="s">
        <v>239</v>
      </c>
      <c r="D73" s="256"/>
      <c r="E73" s="256"/>
      <c r="F73" s="256"/>
      <c r="G73" s="256"/>
      <c r="H73" s="256"/>
      <c r="I73" s="257"/>
      <c r="J73" s="258"/>
      <c r="K73" s="253"/>
      <c r="L73" s="253"/>
      <c r="M73" s="253"/>
      <c r="N73" s="254"/>
    </row>
    <row r="74" spans="1:15" s="243" customFormat="1" ht="10" x14ac:dyDescent="0.2">
      <c r="B74" s="255" t="s">
        <v>242</v>
      </c>
      <c r="D74" s="256"/>
      <c r="E74" s="256"/>
      <c r="F74" s="256"/>
      <c r="G74" s="256"/>
      <c r="H74" s="256"/>
      <c r="I74" s="257"/>
      <c r="J74" s="258"/>
      <c r="K74" s="253"/>
      <c r="L74" s="253"/>
      <c r="M74" s="253"/>
      <c r="N74" s="254"/>
    </row>
  </sheetData>
  <mergeCells count="14">
    <mergeCell ref="N4:N7"/>
    <mergeCell ref="B71:F71"/>
    <mergeCell ref="B72:F72"/>
    <mergeCell ref="B4:C7"/>
    <mergeCell ref="L8:M8"/>
    <mergeCell ref="I4:I7"/>
    <mergeCell ref="D4:D7"/>
    <mergeCell ref="E4:E7"/>
    <mergeCell ref="G8:H8"/>
    <mergeCell ref="F4:F7"/>
    <mergeCell ref="G4:H7"/>
    <mergeCell ref="L4:M7"/>
    <mergeCell ref="K4:K7"/>
    <mergeCell ref="J4:J7"/>
  </mergeCells>
  <pageMargins left="0.7" right="0.7" top="0.75" bottom="0.75" header="0.3" footer="0.3"/>
  <pageSetup paperSize="8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53" zoomScaleNormal="372" workbookViewId="0">
      <selection activeCell="L37" sqref="L37"/>
    </sheetView>
  </sheetViews>
  <sheetFormatPr defaultColWidth="13.26953125" defaultRowHeight="12.5" x14ac:dyDescent="0.25"/>
  <cols>
    <col min="1" max="1" width="13.26953125" style="147"/>
    <col min="2" max="2" width="69.36328125" style="147" customWidth="1"/>
    <col min="3" max="4" width="13.26953125" style="147"/>
    <col min="5" max="5" width="13.26953125" style="172"/>
    <col min="6" max="16384" width="13.26953125" style="147"/>
  </cols>
  <sheetData>
    <row r="1" spans="1:12" x14ac:dyDescent="0.25">
      <c r="B1" s="148"/>
      <c r="C1" s="148"/>
      <c r="D1" s="148"/>
      <c r="E1" s="149"/>
    </row>
    <row r="2" spans="1:12" s="259" customFormat="1" ht="15.5" x14ac:dyDescent="0.35">
      <c r="B2" s="259" t="s">
        <v>248</v>
      </c>
      <c r="D2" s="260"/>
      <c r="E2" s="260"/>
      <c r="F2" s="260"/>
      <c r="G2" s="260"/>
      <c r="H2" s="260"/>
      <c r="I2" s="260"/>
      <c r="J2" s="260"/>
      <c r="L2" s="261"/>
    </row>
    <row r="3" spans="1:12" x14ac:dyDescent="0.25">
      <c r="B3" s="148"/>
      <c r="C3" s="148"/>
      <c r="D3" s="148"/>
      <c r="E3" s="149"/>
    </row>
    <row r="4" spans="1:12" s="154" customFormat="1" ht="26" x14ac:dyDescent="0.35">
      <c r="A4" s="150"/>
      <c r="B4" s="151" t="s">
        <v>215</v>
      </c>
      <c r="C4" s="152" t="s">
        <v>216</v>
      </c>
      <c r="D4" s="152" t="s">
        <v>217</v>
      </c>
      <c r="E4" s="153" t="s">
        <v>218</v>
      </c>
      <c r="H4" s="155"/>
    </row>
    <row r="5" spans="1:12" x14ac:dyDescent="0.25">
      <c r="A5" s="156"/>
      <c r="B5" s="157" t="s">
        <v>11</v>
      </c>
      <c r="C5" s="158">
        <v>476</v>
      </c>
      <c r="D5" s="158">
        <v>49</v>
      </c>
      <c r="E5" s="159">
        <f t="shared" ref="E5:E16" si="0">D5/219*100</f>
        <v>22.37442922374429</v>
      </c>
      <c r="F5" s="160"/>
      <c r="H5" s="160"/>
    </row>
    <row r="6" spans="1:12" s="163" customFormat="1" x14ac:dyDescent="0.25">
      <c r="A6" s="161"/>
      <c r="B6" s="157" t="s">
        <v>10</v>
      </c>
      <c r="C6" s="158">
        <v>195</v>
      </c>
      <c r="D6" s="158">
        <v>11</v>
      </c>
      <c r="E6" s="159">
        <f t="shared" si="0"/>
        <v>5.0228310502283104</v>
      </c>
      <c r="F6" s="162"/>
      <c r="H6" s="162"/>
    </row>
    <row r="7" spans="1:12" x14ac:dyDescent="0.25">
      <c r="A7" s="156"/>
      <c r="B7" s="157" t="s">
        <v>9</v>
      </c>
      <c r="C7" s="158">
        <v>337</v>
      </c>
      <c r="D7" s="158">
        <v>91</v>
      </c>
      <c r="E7" s="159">
        <f t="shared" si="0"/>
        <v>41.55251141552511</v>
      </c>
      <c r="F7" s="160"/>
      <c r="H7" s="160"/>
    </row>
    <row r="8" spans="1:12" x14ac:dyDescent="0.25">
      <c r="A8" s="156"/>
      <c r="B8" s="157" t="s">
        <v>8</v>
      </c>
      <c r="C8" s="158">
        <v>96</v>
      </c>
      <c r="D8" s="158">
        <v>19</v>
      </c>
      <c r="E8" s="159">
        <f t="shared" si="0"/>
        <v>8.6757990867579906</v>
      </c>
      <c r="F8" s="160"/>
      <c r="H8" s="160"/>
    </row>
    <row r="9" spans="1:12" s="163" customFormat="1" x14ac:dyDescent="0.25">
      <c r="A9" s="161"/>
      <c r="B9" s="157" t="s">
        <v>7</v>
      </c>
      <c r="C9" s="158">
        <v>45</v>
      </c>
      <c r="D9" s="158">
        <v>0</v>
      </c>
      <c r="E9" s="159">
        <f t="shared" si="0"/>
        <v>0</v>
      </c>
      <c r="F9" s="162"/>
      <c r="H9" s="162"/>
    </row>
    <row r="10" spans="1:12" s="163" customFormat="1" x14ac:dyDescent="0.25">
      <c r="A10" s="161"/>
      <c r="B10" s="157" t="s">
        <v>6</v>
      </c>
      <c r="C10" s="158">
        <v>69</v>
      </c>
      <c r="D10" s="158">
        <v>4</v>
      </c>
      <c r="E10" s="159">
        <f t="shared" si="0"/>
        <v>1.8264840182648401</v>
      </c>
      <c r="F10" s="162"/>
      <c r="H10" s="162"/>
    </row>
    <row r="11" spans="1:12" s="163" customFormat="1" x14ac:dyDescent="0.25">
      <c r="A11" s="161"/>
      <c r="B11" s="157" t="s">
        <v>5</v>
      </c>
      <c r="C11" s="158">
        <v>22</v>
      </c>
      <c r="D11" s="158">
        <v>6</v>
      </c>
      <c r="E11" s="159">
        <f t="shared" si="0"/>
        <v>2.7397260273972601</v>
      </c>
      <c r="F11" s="162"/>
      <c r="H11" s="162"/>
    </row>
    <row r="12" spans="1:12" x14ac:dyDescent="0.25">
      <c r="A12" s="156"/>
      <c r="B12" s="157" t="s">
        <v>4</v>
      </c>
      <c r="C12" s="158">
        <v>77</v>
      </c>
      <c r="D12" s="158">
        <v>15</v>
      </c>
      <c r="E12" s="159">
        <f t="shared" si="0"/>
        <v>6.8493150684931505</v>
      </c>
      <c r="F12" s="160"/>
      <c r="H12" s="160"/>
    </row>
    <row r="13" spans="1:12" x14ac:dyDescent="0.25">
      <c r="A13" s="156"/>
      <c r="B13" s="157" t="s">
        <v>264</v>
      </c>
      <c r="C13" s="158">
        <v>84</v>
      </c>
      <c r="D13" s="158">
        <v>19</v>
      </c>
      <c r="E13" s="159">
        <f t="shared" si="0"/>
        <v>8.6757990867579906</v>
      </c>
      <c r="F13" s="160"/>
      <c r="H13" s="160"/>
    </row>
    <row r="14" spans="1:12" s="163" customFormat="1" x14ac:dyDescent="0.25">
      <c r="A14" s="161"/>
      <c r="B14" s="157" t="s">
        <v>2</v>
      </c>
      <c r="C14" s="158">
        <v>53</v>
      </c>
      <c r="D14" s="158">
        <v>1</v>
      </c>
      <c r="E14" s="159">
        <f t="shared" si="0"/>
        <v>0.45662100456621002</v>
      </c>
      <c r="F14" s="162"/>
      <c r="H14" s="162"/>
    </row>
    <row r="15" spans="1:12" s="163" customFormat="1" x14ac:dyDescent="0.25">
      <c r="A15" s="161"/>
      <c r="B15" s="157" t="s">
        <v>1</v>
      </c>
      <c r="C15" s="158">
        <v>66</v>
      </c>
      <c r="D15" s="158">
        <v>4</v>
      </c>
      <c r="E15" s="159">
        <f t="shared" si="0"/>
        <v>1.8264840182648401</v>
      </c>
      <c r="F15" s="162"/>
      <c r="H15" s="162"/>
    </row>
    <row r="16" spans="1:12" s="163" customFormat="1" x14ac:dyDescent="0.25">
      <c r="A16" s="161"/>
      <c r="B16" s="157" t="s">
        <v>265</v>
      </c>
      <c r="C16" s="158">
        <v>2</v>
      </c>
      <c r="D16" s="158">
        <v>0</v>
      </c>
      <c r="E16" s="159">
        <f t="shared" si="0"/>
        <v>0</v>
      </c>
      <c r="F16" s="162"/>
      <c r="H16" s="162"/>
    </row>
    <row r="17" spans="1:6" x14ac:dyDescent="0.25">
      <c r="B17" s="164"/>
      <c r="C17" s="164"/>
      <c r="D17" s="164"/>
      <c r="E17" s="165"/>
    </row>
    <row r="18" spans="1:6" ht="26" x14ac:dyDescent="0.25">
      <c r="B18" s="166" t="s">
        <v>219</v>
      </c>
      <c r="C18" s="167" t="s">
        <v>216</v>
      </c>
      <c r="D18" s="167" t="s">
        <v>217</v>
      </c>
      <c r="E18" s="168" t="s">
        <v>218</v>
      </c>
    </row>
    <row r="19" spans="1:6" x14ac:dyDescent="0.25">
      <c r="A19" s="156"/>
      <c r="B19" s="169" t="s">
        <v>266</v>
      </c>
      <c r="C19" s="170">
        <v>35</v>
      </c>
      <c r="D19" s="171">
        <v>7</v>
      </c>
      <c r="E19" s="170">
        <f t="shared" ref="E19:E24" si="1">D19/219*100</f>
        <v>3.1963470319634704</v>
      </c>
      <c r="F19" s="160"/>
    </row>
    <row r="20" spans="1:6" x14ac:dyDescent="0.25">
      <c r="A20" s="156"/>
      <c r="B20" s="169" t="s">
        <v>267</v>
      </c>
      <c r="C20" s="170">
        <v>110</v>
      </c>
      <c r="D20" s="171">
        <v>13</v>
      </c>
      <c r="E20" s="170">
        <f t="shared" si="1"/>
        <v>5.93607305936073</v>
      </c>
      <c r="F20" s="160"/>
    </row>
    <row r="21" spans="1:6" x14ac:dyDescent="0.25">
      <c r="A21" s="156"/>
      <c r="B21" s="169" t="s">
        <v>268</v>
      </c>
      <c r="C21" s="170">
        <v>88</v>
      </c>
      <c r="D21" s="171">
        <v>40</v>
      </c>
      <c r="E21" s="170">
        <f t="shared" si="1"/>
        <v>18.264840182648399</v>
      </c>
      <c r="F21" s="160"/>
    </row>
    <row r="22" spans="1:6" x14ac:dyDescent="0.25">
      <c r="A22" s="156"/>
      <c r="B22" s="169" t="s">
        <v>269</v>
      </c>
      <c r="C22" s="170">
        <v>52</v>
      </c>
      <c r="D22" s="171">
        <v>26</v>
      </c>
      <c r="E22" s="170">
        <f t="shared" si="1"/>
        <v>11.87214611872146</v>
      </c>
      <c r="F22" s="160"/>
    </row>
    <row r="23" spans="1:6" x14ac:dyDescent="0.25">
      <c r="A23" s="156"/>
      <c r="B23" s="169" t="s">
        <v>270</v>
      </c>
      <c r="C23" s="170">
        <v>41</v>
      </c>
      <c r="D23" s="171">
        <v>0</v>
      </c>
      <c r="E23" s="170">
        <f t="shared" si="1"/>
        <v>0</v>
      </c>
      <c r="F23" s="160"/>
    </row>
    <row r="24" spans="1:6" x14ac:dyDescent="0.25">
      <c r="A24" s="156"/>
      <c r="B24" s="169" t="s">
        <v>271</v>
      </c>
      <c r="C24" s="170">
        <v>11</v>
      </c>
      <c r="D24" s="171">
        <v>5</v>
      </c>
      <c r="E24" s="170">
        <f t="shared" si="1"/>
        <v>2.2831050228310499</v>
      </c>
      <c r="F24" s="160"/>
    </row>
    <row r="25" spans="1:6" x14ac:dyDescent="0.25">
      <c r="B25" s="164"/>
      <c r="C25" s="164"/>
      <c r="D25" s="164"/>
      <c r="E25" s="165"/>
    </row>
  </sheetData>
  <pageMargins left="0.7" right="0.7" top="0.75" bottom="0.75" header="0.3" footer="0.3"/>
  <pageSetup paperSize="9" scale="8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I.MainSummaryTable </vt:lpstr>
      <vt:lpstr>II. Survival (years) </vt:lpstr>
      <vt:lpstr>III.SurvivalICCC-3MainGroup</vt:lpstr>
      <vt:lpstr>IV.SurvivalICCC-3Sub-group </vt:lpstr>
      <vt:lpstr>V.Deaths</vt:lpstr>
    </vt:vector>
  </TitlesOfParts>
  <Company>healthAlliance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Pugh (ADHB)</dc:creator>
  <cp:lastModifiedBy>Gemma Pugh (ADHB)</cp:lastModifiedBy>
  <cp:lastPrinted>2022-05-09T04:25:36Z</cp:lastPrinted>
  <dcterms:created xsi:type="dcterms:W3CDTF">2022-03-30T02:53:02Z</dcterms:created>
  <dcterms:modified xsi:type="dcterms:W3CDTF">2022-06-14T04:24:52Z</dcterms:modified>
</cp:coreProperties>
</file>